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мероприятия (подпрогр.)" sheetId="5" r:id="rId1"/>
  </sheets>
  <definedNames>
    <definedName name="_xlnm.Print_Titles" localSheetId="0">'мероприятия (подпрогр.)'!$11:$12</definedName>
  </definedNames>
  <calcPr calcId="125725"/>
</workbook>
</file>

<file path=xl/calcChain.xml><?xml version="1.0" encoding="utf-8"?>
<calcChain xmlns="http://schemas.openxmlformats.org/spreadsheetml/2006/main">
  <c r="H22" i="5"/>
  <c r="H18"/>
  <c r="H58" l="1"/>
  <c r="H19"/>
  <c r="K71"/>
  <c r="K70"/>
  <c r="H60"/>
  <c r="H20"/>
  <c r="K32"/>
  <c r="K79"/>
  <c r="K78"/>
  <c r="K77"/>
  <c r="K52"/>
  <c r="K51"/>
  <c r="K50"/>
  <c r="K59"/>
  <c r="H21"/>
  <c r="K31"/>
  <c r="J98"/>
  <c r="I98"/>
  <c r="H53" l="1"/>
  <c r="K97"/>
  <c r="K96"/>
  <c r="K95"/>
  <c r="K94"/>
  <c r="K36" l="1"/>
  <c r="K35"/>
  <c r="J21"/>
  <c r="I21" l="1"/>
  <c r="K21" s="1"/>
  <c r="H98"/>
  <c r="K61"/>
  <c r="K26"/>
  <c r="K24"/>
  <c r="K27"/>
  <c r="K25"/>
  <c r="K28"/>
  <c r="K29"/>
  <c r="K19"/>
  <c r="J57" l="1"/>
  <c r="I57"/>
  <c r="I55"/>
  <c r="I80" s="1"/>
  <c r="J49"/>
  <c r="K20"/>
  <c r="K30"/>
  <c r="K42"/>
  <c r="K41"/>
  <c r="K23"/>
  <c r="J18"/>
  <c r="I18"/>
  <c r="I16"/>
  <c r="I60"/>
  <c r="J58"/>
  <c r="H57"/>
  <c r="H80" s="1"/>
  <c r="K89"/>
  <c r="K90"/>
  <c r="K92"/>
  <c r="K88"/>
  <c r="K93"/>
  <c r="I68"/>
  <c r="I53" l="1"/>
  <c r="K91"/>
  <c r="K69" l="1"/>
  <c r="J68"/>
  <c r="K67"/>
  <c r="J66"/>
  <c r="K66" s="1"/>
  <c r="K65"/>
  <c r="K64"/>
  <c r="K63"/>
  <c r="K62"/>
  <c r="J60"/>
  <c r="K60" s="1"/>
  <c r="K57"/>
  <c r="K56"/>
  <c r="J55"/>
  <c r="K37"/>
  <c r="K72"/>
  <c r="K40"/>
  <c r="J16"/>
  <c r="J53" s="1"/>
  <c r="K101"/>
  <c r="K102"/>
  <c r="K103"/>
  <c r="K104"/>
  <c r="K105"/>
  <c r="K106"/>
  <c r="K76"/>
  <c r="K55" l="1"/>
  <c r="J80"/>
  <c r="K58"/>
  <c r="K80" s="1"/>
  <c r="K68"/>
  <c r="K84"/>
  <c r="K83"/>
  <c r="K17"/>
  <c r="K18"/>
  <c r="K22"/>
  <c r="K73"/>
  <c r="K74"/>
  <c r="K34"/>
  <c r="K49"/>
  <c r="K48"/>
  <c r="K44"/>
  <c r="K46"/>
  <c r="K47"/>
  <c r="K100"/>
  <c r="H107"/>
  <c r="J107"/>
  <c r="I107"/>
  <c r="J86"/>
  <c r="I86"/>
  <c r="H86"/>
  <c r="K85"/>
  <c r="K82"/>
  <c r="K75"/>
  <c r="K43"/>
  <c r="K45"/>
  <c r="K16"/>
  <c r="J108" l="1"/>
  <c r="H108"/>
  <c r="I108"/>
  <c r="K98"/>
  <c r="K53"/>
  <c r="K107"/>
  <c r="K86"/>
  <c r="K108" l="1"/>
</calcChain>
</file>

<file path=xl/sharedStrings.xml><?xml version="1.0" encoding="utf-8"?>
<sst xmlns="http://schemas.openxmlformats.org/spreadsheetml/2006/main" count="360" uniqueCount="104">
  <si>
    <t>Наименование программы, подпрограммы</t>
  </si>
  <si>
    <t>Код бюджетной классификации</t>
  </si>
  <si>
    <t>ГРБС</t>
  </si>
  <si>
    <t>РзПр</t>
  </si>
  <si>
    <t>ЦСР</t>
  </si>
  <si>
    <t>ВР</t>
  </si>
  <si>
    <t>Расходы (тыс.руб.), годы</t>
  </si>
  <si>
    <t>Итого на период</t>
  </si>
  <si>
    <t>Перечень мероприятий подпрограммы с указанием объема средств на их реализацию и ожидаемых результатов</t>
  </si>
  <si>
    <t>Ожидаемый результат от реализации подпрограммного мероприятия (в натуральном выражении)</t>
  </si>
  <si>
    <t>Приложение № 2</t>
  </si>
  <si>
    <t>Задача 1: Развитие дошкольного образования</t>
  </si>
  <si>
    <t>Задача 2: Развитие общего образования</t>
  </si>
  <si>
    <t>Итого по задаче 1</t>
  </si>
  <si>
    <t>Итого по задаче 2</t>
  </si>
  <si>
    <t>Итого по задаче 3</t>
  </si>
  <si>
    <t>Итого по задаче 4</t>
  </si>
  <si>
    <t>Итого по задаче 5</t>
  </si>
  <si>
    <t>Управление образования администрации г.Назарово</t>
  </si>
  <si>
    <t>ВСЕГО по подпрограмме</t>
  </si>
  <si>
    <t>№ п/п</t>
  </si>
  <si>
    <t>1.1.</t>
  </si>
  <si>
    <t>Создание дополнительных мест дошкольного образования</t>
  </si>
  <si>
    <t>Выплата компенсации части родительской платы за содержание ребенка в муниципальных учреждениях, реализующих основную общеобразовательную программу дошкольного образования</t>
  </si>
  <si>
    <t>1.2.</t>
  </si>
  <si>
    <t>1.3.</t>
  </si>
  <si>
    <t>1.4.</t>
  </si>
  <si>
    <t>1.5.</t>
  </si>
  <si>
    <t>1.6.</t>
  </si>
  <si>
    <t>Обеспечение питанием детей из малообеспеченных семей, обучающихся в муниципальных учреждениях, без взимания платы</t>
  </si>
  <si>
    <t>2.1.</t>
  </si>
  <si>
    <t>2.2.</t>
  </si>
  <si>
    <t>2.3.</t>
  </si>
  <si>
    <t>2.4.</t>
  </si>
  <si>
    <t>3.1.</t>
  </si>
  <si>
    <t>4.1.</t>
  </si>
  <si>
    <t>5.1.</t>
  </si>
  <si>
    <t>078</t>
  </si>
  <si>
    <t>2.5.</t>
  </si>
  <si>
    <t>Создание муниципальной системы оценки качества образования</t>
  </si>
  <si>
    <t>Количество оздоровленных детей школьного возраста:                         в 2014 г.,                         2015 г.,                        2016 г.</t>
  </si>
  <si>
    <t>Приведение муниципальных образовательных учреждений дошкольного образования в соответствие с требованиями правил пожарной безопасности, санитарным нормам и правилам, строительным нормам и правилам</t>
  </si>
  <si>
    <t>Приведение муниципальных общеобразовательных учреждений в соответствие с требованиями правил пожарной безопасности, санитарным нормам и правилам, строительным нормам и правилам</t>
  </si>
  <si>
    <t>0701</t>
  </si>
  <si>
    <t>0702</t>
  </si>
  <si>
    <t>0709</t>
  </si>
  <si>
    <t>1003</t>
  </si>
  <si>
    <t>0707</t>
  </si>
  <si>
    <t xml:space="preserve">Количество человек получающих услуги дошкольного образования :                в 2014 г. - 2184 чел. ,             2015 г. - 2364 чел.,                       2016 г. -2364 чел. ; Количество работников получающих выплаты за счет средств краевого бюджета на реализацию основной общеобразовательной программы дошкольного образования детей:  2014г. - 450 чел.;    2015г. - 374 чел.;   2016г. - 374 чел.                </t>
  </si>
  <si>
    <t>Численность обучающихся, участвующих в олимпиадах и конкурсах различного уровня:             в 2014 г.- 4337 чел.,              2015 г.-4337 чел..                            2016 г.- 4337 чел.</t>
  </si>
  <si>
    <t xml:space="preserve">Количество педагогов, участвующих в площадках по обмену опытом:                       в 2014г. - 481 чел.,                 2015г. - 490 чел. ,            2016г.- 500 чел., </t>
  </si>
  <si>
    <t>муниципальной программы "Развитие образования города Назарово на 2014-2016 годы"</t>
  </si>
  <si>
    <t>Обеспечение деятельности (оказание услуг) подведомственных учреждений города</t>
  </si>
  <si>
    <t>х</t>
  </si>
  <si>
    <t xml:space="preserve">Обеспечение деятельности (оказание услуг) подведомственных учреждений города, из них </t>
  </si>
  <si>
    <t xml:space="preserve">Финансовое обеспечение предоставления программ общего образования в муниципальных образовательных учреждениях </t>
  </si>
  <si>
    <t xml:space="preserve">Количество человек получающих услуги общего образования                         в 2014 г.-4819 чел.,                      2015 г. - 4892 чел,                           2 016 г.- 4893 чел; </t>
  </si>
  <si>
    <t>Количество детей из малообеспеченных семей, обучающихся в муниципальных общеобразовательных учреждениях, получающих питание без взимания платы:                        в 2014 г.- 1443 уч.,                        2015 г.- 1443 уч.,                              2016 г.- 1443 уч.</t>
  </si>
  <si>
    <t>Администрация г.Назарово</t>
  </si>
  <si>
    <t xml:space="preserve">к подпрограмме 1 "Развитие дошкольного и </t>
  </si>
  <si>
    <t>общего  образования детей"</t>
  </si>
  <si>
    <t>Цель:  Создание в системе дошкольного и общего образования детей равных возможностей для современного качественного образования, позитивной социализации детей и оздоровления детей в летний период</t>
  </si>
  <si>
    <t xml:space="preserve">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 в муниципальных образовательных учреждениях, реализующих образовательную программу дошкольного образования, без взимания родительской платы» </t>
  </si>
  <si>
    <t>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учреждениях</t>
  </si>
  <si>
    <t>1.7.</t>
  </si>
  <si>
    <t>Задача 3: Выявление и поддержка одаренных детей</t>
  </si>
  <si>
    <t>Задача 4: Обеспечение безопасного, качественного отдыха и оздоровления детей</t>
  </si>
  <si>
    <t>4.2.</t>
  </si>
  <si>
    <t>Задача 5: Развитие кадрового потенциала</t>
  </si>
  <si>
    <t>0110081</t>
  </si>
  <si>
    <t>0117588</t>
  </si>
  <si>
    <t>0117421</t>
  </si>
  <si>
    <t>0117554</t>
  </si>
  <si>
    <t>0114702</t>
  </si>
  <si>
    <t>0117556</t>
  </si>
  <si>
    <t>0117564</t>
  </si>
  <si>
    <t>0117566</t>
  </si>
  <si>
    <t>0117582</t>
  </si>
  <si>
    <t>162</t>
  </si>
  <si>
    <t>0118810</t>
  </si>
  <si>
    <t>ооо</t>
  </si>
  <si>
    <t>4.3.</t>
  </si>
  <si>
    <t>Обеспечение выплат отдельным категориям работников муниципальных загородных оздоровительных лагерей, на оплату услуг по санитарно-эпидемиологической оценке обстановки в муниципальных загородных оздоровительных лагерях</t>
  </si>
  <si>
    <t>4.4.</t>
  </si>
  <si>
    <t>4.5.</t>
  </si>
  <si>
    <t>4.6.</t>
  </si>
  <si>
    <t>Финансовая поддержка муниципальных учреждений, иных муниципальных организаций, оказывающих услуги по отдыху, оздоровлению и занятости детей.</t>
  </si>
  <si>
    <t xml:space="preserve">Выполнение ремонтно-строительных работ по устройству спортивных площадок в муниципальных учреждениях, иных муниципальных организациях, оказывающих услуги по отдыху, оздоровлению и занятости детей. </t>
  </si>
  <si>
    <t xml:space="preserve">Приобретение и монтаж модульного здания жилого корпуса (корпуса для реализаци образовательных программ) в муниципальных учреждениях, иных муниципальных организациях, оказывающих услуги по отдыху, оздоровлению и занятости детей. </t>
  </si>
  <si>
    <t>к постановлению администрации г.Назарово</t>
  </si>
  <si>
    <t>1.8.</t>
  </si>
  <si>
    <t>Обеспечение (возмещения) расходов на краевые выплаты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</t>
  </si>
  <si>
    <t>0117558</t>
  </si>
  <si>
    <t>Введение дополнительных мест в системе дошкольного образования детей посредством реконструкции и капитального ремонта зданий под дошкольные образовательные учреждения, реконструкции и капитального ремонта зданий образовательных учреждений для создания условий, позволяющих реализовать основную общеобразовательную программу дошкольного образования детей, а также приобретение оборудования, мебели</t>
  </si>
  <si>
    <t>1.9.</t>
  </si>
  <si>
    <t>Региональные выплаты и выплаты, обеспечивющие уровень заработной платы работников бюджетной сферы не ниже размера заработной платы (минимального размера оплаты труда)</t>
  </si>
  <si>
    <t>0111021</t>
  </si>
  <si>
    <t>2.6.</t>
  </si>
  <si>
    <t>Оплата стоимости набора продуктов питания или готовых блюд и их транспортировки в лагерях с дневным пребыванием детей за счет средств краевого бюджета</t>
  </si>
  <si>
    <t>Оплата стоимости набора продуктов питания или готовых блюд и их транспортировки в лагерях с дневным пребыванием детей за счет средств муниципального бюджета</t>
  </si>
  <si>
    <t>0114705</t>
  </si>
  <si>
    <t>Приложение № 4</t>
  </si>
  <si>
    <t>0114703</t>
  </si>
  <si>
    <t>от 21.04.2014    № 701-п</t>
  </si>
</sst>
</file>

<file path=xl/styles.xml><?xml version="1.0" encoding="utf-8"?>
<styleSheet xmlns="http://schemas.openxmlformats.org/spreadsheetml/2006/main">
  <numFmts count="5">
    <numFmt numFmtId="164" formatCode="#,##0.000_р_."/>
    <numFmt numFmtId="165" formatCode="0.000"/>
    <numFmt numFmtId="166" formatCode="#,##0.00000_р_."/>
    <numFmt numFmtId="167" formatCode="#,##0.00000"/>
    <numFmt numFmtId="168" formatCode="0.0000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4" borderId="1" xfId="0" applyFont="1" applyFill="1" applyBorder="1"/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7" fillId="0" borderId="0" xfId="0" applyFont="1"/>
    <xf numFmtId="0" fontId="7" fillId="0" borderId="0" xfId="0" applyFont="1" applyAlignment="1">
      <alignment vertical="top"/>
    </xf>
    <xf numFmtId="0" fontId="7" fillId="0" borderId="0" xfId="0" applyFont="1" applyAlignment="1">
      <alignment vertical="center"/>
    </xf>
    <xf numFmtId="0" fontId="5" fillId="5" borderId="0" xfId="0" applyFont="1" applyFill="1" applyBorder="1" applyAlignment="1">
      <alignment horizontal="right"/>
    </xf>
    <xf numFmtId="0" fontId="1" fillId="5" borderId="0" xfId="0" applyFont="1" applyFill="1" applyBorder="1"/>
    <xf numFmtId="4" fontId="5" fillId="5" borderId="0" xfId="0" applyNumberFormat="1" applyFont="1" applyFill="1" applyBorder="1"/>
    <xf numFmtId="0" fontId="0" fillId="5" borderId="0" xfId="0" applyFill="1"/>
    <xf numFmtId="0" fontId="8" fillId="5" borderId="0" xfId="0" applyFont="1" applyFill="1" applyAlignment="1">
      <alignment horizontal="left" wrapText="1"/>
    </xf>
    <xf numFmtId="49" fontId="1" fillId="0" borderId="3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49" fontId="1" fillId="0" borderId="13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3" xfId="0" applyFont="1" applyBorder="1"/>
    <xf numFmtId="0" fontId="3" fillId="0" borderId="13" xfId="0" applyFont="1" applyBorder="1" applyAlignment="1">
      <alignment horizontal="center" vertical="center"/>
    </xf>
    <xf numFmtId="49" fontId="1" fillId="0" borderId="20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9" fontId="1" fillId="0" borderId="21" xfId="0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vertical="center"/>
    </xf>
    <xf numFmtId="165" fontId="1" fillId="0" borderId="8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5" fontId="1" fillId="0" borderId="1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center" vertical="center"/>
    </xf>
    <xf numFmtId="164" fontId="4" fillId="0" borderId="3" xfId="0" applyNumberFormat="1" applyFont="1" applyBorder="1"/>
    <xf numFmtId="165" fontId="1" fillId="0" borderId="9" xfId="0" applyNumberFormat="1" applyFont="1" applyBorder="1" applyAlignment="1">
      <alignment horizontal="center" vertical="center"/>
    </xf>
    <xf numFmtId="165" fontId="1" fillId="0" borderId="11" xfId="0" applyNumberFormat="1" applyFont="1" applyBorder="1" applyAlignment="1">
      <alignment horizontal="center" vertical="center"/>
    </xf>
    <xf numFmtId="165" fontId="1" fillId="0" borderId="14" xfId="0" applyNumberFormat="1" applyFont="1" applyBorder="1" applyAlignment="1">
      <alignment horizontal="center" vertical="center"/>
    </xf>
    <xf numFmtId="165" fontId="1" fillId="0" borderId="9" xfId="0" applyNumberFormat="1" applyFont="1" applyBorder="1"/>
    <xf numFmtId="165" fontId="1" fillId="0" borderId="11" xfId="0" applyNumberFormat="1" applyFont="1" applyBorder="1"/>
    <xf numFmtId="165" fontId="1" fillId="0" borderId="14" xfId="0" applyNumberFormat="1" applyFont="1" applyBorder="1"/>
    <xf numFmtId="0" fontId="0" fillId="0" borderId="27" xfId="0" applyBorder="1" applyAlignment="1">
      <alignment horizontal="center" vertical="center"/>
    </xf>
    <xf numFmtId="0" fontId="2" fillId="0" borderId="15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center" vertical="center" wrapText="1"/>
    </xf>
    <xf numFmtId="49" fontId="1" fillId="0" borderId="15" xfId="0" applyNumberFormat="1" applyFont="1" applyBorder="1" applyAlignment="1">
      <alignment horizontal="center" vertical="center"/>
    </xf>
    <xf numFmtId="164" fontId="1" fillId="0" borderId="15" xfId="0" applyNumberFormat="1" applyFont="1" applyBorder="1" applyAlignment="1">
      <alignment horizontal="center" vertical="center"/>
    </xf>
    <xf numFmtId="164" fontId="1" fillId="0" borderId="28" xfId="0" applyNumberFormat="1" applyFont="1" applyBorder="1" applyAlignment="1">
      <alignment horizontal="center" vertical="center"/>
    </xf>
    <xf numFmtId="0" fontId="2" fillId="5" borderId="15" xfId="0" applyFont="1" applyFill="1" applyBorder="1" applyAlignment="1">
      <alignment vertical="top" wrapText="1"/>
    </xf>
    <xf numFmtId="49" fontId="1" fillId="0" borderId="10" xfId="0" applyNumberFormat="1" applyFont="1" applyBorder="1" applyAlignment="1">
      <alignment horizontal="center" vertical="center"/>
    </xf>
    <xf numFmtId="0" fontId="11" fillId="5" borderId="2" xfId="0" applyFont="1" applyFill="1" applyBorder="1" applyAlignment="1">
      <alignment horizontal="center" vertical="center"/>
    </xf>
    <xf numFmtId="0" fontId="11" fillId="0" borderId="0" xfId="0" applyFont="1"/>
    <xf numFmtId="167" fontId="5" fillId="4" borderId="1" xfId="0" applyNumberFormat="1" applyFont="1" applyFill="1" applyBorder="1"/>
    <xf numFmtId="49" fontId="1" fillId="0" borderId="2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166" fontId="1" fillId="0" borderId="8" xfId="0" applyNumberFormat="1" applyFont="1" applyBorder="1" applyAlignment="1">
      <alignment vertical="center"/>
    </xf>
    <xf numFmtId="166" fontId="1" fillId="5" borderId="9" xfId="0" applyNumberFormat="1" applyFont="1" applyFill="1" applyBorder="1" applyAlignment="1">
      <alignment vertical="center"/>
    </xf>
    <xf numFmtId="0" fontId="1" fillId="0" borderId="21" xfId="0" applyFont="1" applyBorder="1" applyAlignment="1">
      <alignment horizontal="center" vertical="center" wrapText="1"/>
    </xf>
    <xf numFmtId="166" fontId="1" fillId="0" borderId="8" xfId="0" applyNumberFormat="1" applyFont="1" applyBorder="1"/>
    <xf numFmtId="166" fontId="1" fillId="5" borderId="9" xfId="0" applyNumberFormat="1" applyFont="1" applyFill="1" applyBorder="1"/>
    <xf numFmtId="166" fontId="1" fillId="0" borderId="1" xfId="0" applyNumberFormat="1" applyFont="1" applyBorder="1"/>
    <xf numFmtId="166" fontId="1" fillId="5" borderId="11" xfId="0" applyNumberFormat="1" applyFont="1" applyFill="1" applyBorder="1"/>
    <xf numFmtId="166" fontId="1" fillId="0" borderId="2" xfId="0" applyNumberFormat="1" applyFont="1" applyBorder="1"/>
    <xf numFmtId="166" fontId="1" fillId="0" borderId="13" xfId="0" applyNumberFormat="1" applyFont="1" applyBorder="1" applyAlignment="1">
      <alignment vertical="center"/>
    </xf>
    <xf numFmtId="166" fontId="1" fillId="5" borderId="14" xfId="0" applyNumberFormat="1" applyFont="1" applyFill="1" applyBorder="1" applyAlignment="1">
      <alignment vertical="center"/>
    </xf>
    <xf numFmtId="166" fontId="1" fillId="5" borderId="9" xfId="0" applyNumberFormat="1" applyFont="1" applyFill="1" applyBorder="1" applyAlignment="1">
      <alignment horizontal="center" vertical="center"/>
    </xf>
    <xf numFmtId="166" fontId="1" fillId="5" borderId="1" xfId="0" applyNumberFormat="1" applyFont="1" applyFill="1" applyBorder="1" applyAlignment="1">
      <alignment vertical="center"/>
    </xf>
    <xf numFmtId="166" fontId="1" fillId="0" borderId="1" xfId="0" applyNumberFormat="1" applyFont="1" applyBorder="1" applyAlignment="1">
      <alignment vertical="center"/>
    </xf>
    <xf numFmtId="166" fontId="1" fillId="5" borderId="11" xfId="0" applyNumberFormat="1" applyFont="1" applyFill="1" applyBorder="1" applyAlignment="1">
      <alignment horizontal="center" vertical="center"/>
    </xf>
    <xf numFmtId="166" fontId="1" fillId="5" borderId="2" xfId="0" applyNumberFormat="1" applyFont="1" applyFill="1" applyBorder="1" applyAlignment="1">
      <alignment vertical="center"/>
    </xf>
    <xf numFmtId="166" fontId="1" fillId="0" borderId="2" xfId="0" applyNumberFormat="1" applyFont="1" applyBorder="1" applyAlignment="1">
      <alignment vertical="center"/>
    </xf>
    <xf numFmtId="166" fontId="1" fillId="5" borderId="26" xfId="0" applyNumberFormat="1" applyFont="1" applyFill="1" applyBorder="1" applyAlignment="1">
      <alignment horizontal="center" vertical="center"/>
    </xf>
    <xf numFmtId="166" fontId="1" fillId="0" borderId="3" xfId="0" applyNumberFormat="1" applyFont="1" applyBorder="1"/>
    <xf numFmtId="166" fontId="1" fillId="0" borderId="8" xfId="0" applyNumberFormat="1" applyFont="1" applyBorder="1" applyAlignment="1">
      <alignment horizontal="center" vertical="center"/>
    </xf>
    <xf numFmtId="166" fontId="1" fillId="0" borderId="9" xfId="0" applyNumberFormat="1" applyFont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166" fontId="1" fillId="0" borderId="11" xfId="0" applyNumberFormat="1" applyFont="1" applyBorder="1" applyAlignment="1">
      <alignment horizontal="center" vertical="center"/>
    </xf>
    <xf numFmtId="166" fontId="1" fillId="0" borderId="13" xfId="0" applyNumberFormat="1" applyFont="1" applyBorder="1" applyAlignment="1">
      <alignment horizontal="center" vertical="center"/>
    </xf>
    <xf numFmtId="166" fontId="1" fillId="0" borderId="14" xfId="0" applyNumberFormat="1" applyFont="1" applyBorder="1" applyAlignment="1">
      <alignment horizontal="center" vertical="center"/>
    </xf>
    <xf numFmtId="166" fontId="1" fillId="0" borderId="3" xfId="0" applyNumberFormat="1" applyFont="1" applyBorder="1" applyAlignment="1">
      <alignment horizontal="center" vertical="center"/>
    </xf>
    <xf numFmtId="168" fontId="1" fillId="0" borderId="8" xfId="0" applyNumberFormat="1" applyFont="1" applyBorder="1" applyAlignment="1">
      <alignment horizontal="center" vertical="center"/>
    </xf>
    <xf numFmtId="168" fontId="1" fillId="0" borderId="1" xfId="0" applyNumberFormat="1" applyFont="1" applyBorder="1" applyAlignment="1">
      <alignment horizontal="center" vertical="center"/>
    </xf>
    <xf numFmtId="168" fontId="1" fillId="5" borderId="11" xfId="0" applyNumberFormat="1" applyFont="1" applyFill="1" applyBorder="1" applyAlignment="1">
      <alignment horizontal="center" vertical="center"/>
    </xf>
    <xf numFmtId="168" fontId="1" fillId="0" borderId="2" xfId="0" applyNumberFormat="1" applyFont="1" applyBorder="1" applyAlignment="1">
      <alignment horizontal="center" vertical="center"/>
    </xf>
    <xf numFmtId="168" fontId="1" fillId="0" borderId="13" xfId="0" applyNumberFormat="1" applyFont="1" applyBorder="1" applyAlignment="1">
      <alignment horizontal="center" vertical="center"/>
    </xf>
    <xf numFmtId="168" fontId="1" fillId="5" borderId="14" xfId="0" applyNumberFormat="1" applyFont="1" applyFill="1" applyBorder="1" applyAlignment="1">
      <alignment horizontal="center" vertical="center"/>
    </xf>
    <xf numFmtId="166" fontId="1" fillId="5" borderId="2" xfId="0" applyNumberFormat="1" applyFont="1" applyFill="1" applyBorder="1" applyAlignment="1">
      <alignment horizontal="center" vertical="center"/>
    </xf>
    <xf numFmtId="166" fontId="1" fillId="0" borderId="2" xfId="0" applyNumberFormat="1" applyFont="1" applyBorder="1" applyAlignment="1">
      <alignment horizontal="center" vertical="center"/>
    </xf>
    <xf numFmtId="166" fontId="10" fillId="0" borderId="3" xfId="0" applyNumberFormat="1" applyFont="1" applyBorder="1" applyAlignment="1">
      <alignment horizontal="center"/>
    </xf>
    <xf numFmtId="0" fontId="2" fillId="0" borderId="21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center" vertical="center"/>
    </xf>
    <xf numFmtId="166" fontId="1" fillId="0" borderId="21" xfId="0" applyNumberFormat="1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166" fontId="1" fillId="0" borderId="20" xfId="0" applyNumberFormat="1" applyFont="1" applyBorder="1" applyAlignment="1">
      <alignment horizontal="center" vertical="center"/>
    </xf>
    <xf numFmtId="166" fontId="4" fillId="0" borderId="3" xfId="0" applyNumberFormat="1" applyFont="1" applyBorder="1"/>
    <xf numFmtId="166" fontId="1" fillId="5" borderId="24" xfId="0" applyNumberFormat="1" applyFont="1" applyFill="1" applyBorder="1"/>
    <xf numFmtId="166" fontId="1" fillId="5" borderId="26" xfId="0" applyNumberFormat="1" applyFont="1" applyFill="1" applyBorder="1"/>
    <xf numFmtId="166" fontId="1" fillId="5" borderId="14" xfId="0" applyNumberFormat="1" applyFont="1" applyFill="1" applyBorder="1" applyAlignment="1">
      <alignment horizontal="center" vertical="center"/>
    </xf>
    <xf numFmtId="166" fontId="1" fillId="5" borderId="22" xfId="0" applyNumberFormat="1" applyFont="1" applyFill="1" applyBorder="1" applyAlignment="1">
      <alignment horizontal="center" vertical="center"/>
    </xf>
    <xf numFmtId="168" fontId="1" fillId="5" borderId="9" xfId="0" applyNumberFormat="1" applyFont="1" applyFill="1" applyBorder="1" applyAlignment="1">
      <alignment horizontal="center" vertical="center"/>
    </xf>
    <xf numFmtId="166" fontId="1" fillId="5" borderId="1" xfId="0" applyNumberFormat="1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49" fontId="1" fillId="0" borderId="25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166" fontId="1" fillId="5" borderId="3" xfId="0" applyNumberFormat="1" applyFont="1" applyFill="1" applyBorder="1" applyAlignment="1">
      <alignment vertical="center"/>
    </xf>
    <xf numFmtId="166" fontId="1" fillId="0" borderId="3" xfId="0" applyNumberFormat="1" applyFont="1" applyBorder="1" applyAlignment="1">
      <alignment vertical="center"/>
    </xf>
    <xf numFmtId="166" fontId="1" fillId="5" borderId="24" xfId="0" applyNumberFormat="1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164" fontId="1" fillId="0" borderId="13" xfId="0" applyNumberFormat="1" applyFont="1" applyBorder="1" applyAlignment="1">
      <alignment vertical="center"/>
    </xf>
    <xf numFmtId="164" fontId="1" fillId="0" borderId="14" xfId="0" applyNumberFormat="1" applyFont="1" applyBorder="1" applyAlignment="1">
      <alignment vertical="center"/>
    </xf>
    <xf numFmtId="168" fontId="1" fillId="5" borderId="26" xfId="0" applyNumberFormat="1" applyFont="1" applyFill="1" applyBorder="1" applyAlignment="1">
      <alignment horizontal="center" vertical="center"/>
    </xf>
    <xf numFmtId="166" fontId="1" fillId="5" borderId="3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 wrapText="1"/>
    </xf>
    <xf numFmtId="164" fontId="1" fillId="0" borderId="15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21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0" fontId="1" fillId="0" borderId="8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49" fontId="0" fillId="0" borderId="7" xfId="0" applyNumberFormat="1" applyBorder="1" applyAlignment="1">
      <alignment horizontal="center" vertical="center"/>
    </xf>
    <xf numFmtId="49" fontId="0" fillId="0" borderId="10" xfId="0" applyNumberFormat="1" applyBorder="1" applyAlignment="1">
      <alignment horizontal="center" vertical="center"/>
    </xf>
    <xf numFmtId="49" fontId="0" fillId="0" borderId="25" xfId="0" applyNumberFormat="1" applyBorder="1" applyAlignment="1">
      <alignment horizontal="center" vertical="center"/>
    </xf>
    <xf numFmtId="49" fontId="0" fillId="0" borderId="12" xfId="0" applyNumberForma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right"/>
    </xf>
    <xf numFmtId="0" fontId="5" fillId="4" borderId="1" xfId="0" applyFont="1" applyFill="1" applyBorder="1" applyAlignment="1">
      <alignment horizontal="right"/>
    </xf>
    <xf numFmtId="0" fontId="2" fillId="0" borderId="6" xfId="0" applyFont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12" fillId="0" borderId="1" xfId="0" applyFont="1" applyBorder="1" applyAlignment="1">
      <alignment horizontal="center" vertical="center" wrapText="1"/>
    </xf>
    <xf numFmtId="0" fontId="8" fillId="5" borderId="0" xfId="0" applyFont="1" applyFill="1" applyAlignment="1">
      <alignment horizontal="left" wrapText="1"/>
    </xf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4" fillId="0" borderId="3" xfId="0" applyFont="1" applyBorder="1" applyAlignment="1">
      <alignment horizontal="center"/>
    </xf>
    <xf numFmtId="0" fontId="6" fillId="0" borderId="6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166" fontId="1" fillId="0" borderId="2" xfId="0" applyNumberFormat="1" applyFont="1" applyBorder="1" applyAlignment="1">
      <alignment horizontal="center" vertical="center"/>
    </xf>
    <xf numFmtId="166" fontId="1" fillId="0" borderId="3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66" fontId="1" fillId="5" borderId="26" xfId="0" applyNumberFormat="1" applyFont="1" applyFill="1" applyBorder="1" applyAlignment="1">
      <alignment horizontal="center" vertical="center"/>
    </xf>
    <xf numFmtId="166" fontId="1" fillId="5" borderId="24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10"/>
  <sheetViews>
    <sheetView tabSelected="1" zoomScale="80" zoomScaleNormal="80" workbookViewId="0">
      <pane xSplit="3" ySplit="13" topLeftCell="D29" activePane="bottomRight" state="frozen"/>
      <selection pane="topRight" activeCell="D1" sqref="D1"/>
      <selection pane="bottomLeft" activeCell="A7" sqref="A7"/>
      <selection pane="bottomRight" activeCell="I30" sqref="I30"/>
    </sheetView>
  </sheetViews>
  <sheetFormatPr defaultRowHeight="15" outlineLevelRow="1"/>
  <cols>
    <col min="1" max="1" width="6.28515625" customWidth="1"/>
    <col min="2" max="2" width="31.5703125" style="1" customWidth="1"/>
    <col min="3" max="3" width="15.42578125" style="1" customWidth="1"/>
    <col min="4" max="4" width="6.42578125" style="1" customWidth="1"/>
    <col min="5" max="5" width="7.28515625" style="1" customWidth="1"/>
    <col min="6" max="6" width="9.42578125" style="1" customWidth="1"/>
    <col min="7" max="7" width="6.85546875" style="1" customWidth="1"/>
    <col min="8" max="9" width="15.42578125" style="1" customWidth="1"/>
    <col min="10" max="10" width="16.5703125" style="1" customWidth="1"/>
    <col min="11" max="11" width="16.42578125" style="1" customWidth="1"/>
    <col min="12" max="12" width="17.7109375" style="1" customWidth="1"/>
  </cols>
  <sheetData>
    <row r="1" spans="1:12">
      <c r="J1" s="58" t="s">
        <v>101</v>
      </c>
    </row>
    <row r="2" spans="1:12">
      <c r="J2" s="1" t="s">
        <v>89</v>
      </c>
    </row>
    <row r="3" spans="1:12">
      <c r="J3" s="1" t="s">
        <v>103</v>
      </c>
    </row>
    <row r="4" spans="1:12" ht="18.75" hidden="1" outlineLevel="1">
      <c r="A4" s="8"/>
      <c r="B4" s="8"/>
      <c r="C4" s="8"/>
      <c r="D4" s="8"/>
      <c r="E4" s="8"/>
      <c r="F4" s="8"/>
      <c r="G4" s="8"/>
      <c r="H4" s="8"/>
      <c r="I4" s="171" t="s">
        <v>10</v>
      </c>
      <c r="J4" s="171"/>
      <c r="K4" s="171"/>
      <c r="L4" s="171"/>
    </row>
    <row r="5" spans="1:12" ht="18.75" hidden="1" outlineLevel="1">
      <c r="A5" s="8"/>
      <c r="B5" s="8"/>
      <c r="C5" s="8"/>
      <c r="D5" s="8"/>
      <c r="E5" s="8"/>
      <c r="F5" s="8"/>
      <c r="G5" s="8"/>
      <c r="H5" s="8"/>
      <c r="I5" s="171" t="s">
        <v>59</v>
      </c>
      <c r="J5" s="171"/>
      <c r="K5" s="171"/>
      <c r="L5" s="171"/>
    </row>
    <row r="6" spans="1:12" ht="18.75" hidden="1" outlineLevel="1">
      <c r="A6" s="9"/>
      <c r="B6" s="8"/>
      <c r="C6" s="10"/>
      <c r="D6" s="9"/>
      <c r="E6" s="8"/>
      <c r="F6" s="8"/>
      <c r="G6" s="8"/>
      <c r="H6" s="8"/>
      <c r="I6" s="171" t="s">
        <v>60</v>
      </c>
      <c r="J6" s="171"/>
      <c r="K6" s="171"/>
      <c r="L6" s="171"/>
    </row>
    <row r="7" spans="1:12" ht="36" hidden="1" customHeight="1" outlineLevel="1">
      <c r="B7" s="8"/>
      <c r="E7" s="8"/>
      <c r="F7" s="8"/>
      <c r="G7" s="8"/>
      <c r="H7" s="8"/>
      <c r="I7" s="173" t="s">
        <v>51</v>
      </c>
      <c r="J7" s="173"/>
      <c r="K7" s="173"/>
      <c r="L7" s="173"/>
    </row>
    <row r="8" spans="1:12" ht="12.75" customHeight="1" collapsed="1">
      <c r="B8" s="8"/>
      <c r="E8" s="8"/>
      <c r="F8" s="8"/>
      <c r="G8" s="8"/>
      <c r="H8" s="8"/>
      <c r="I8" s="15"/>
      <c r="J8" s="15"/>
      <c r="K8" s="15"/>
      <c r="L8" s="15"/>
    </row>
    <row r="9" spans="1:12" ht="15.75" customHeight="1">
      <c r="A9" s="176" t="s">
        <v>8</v>
      </c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</row>
    <row r="11" spans="1:12" ht="36.75" customHeight="1">
      <c r="A11" s="134" t="s">
        <v>20</v>
      </c>
      <c r="B11" s="134" t="s">
        <v>0</v>
      </c>
      <c r="C11" s="134" t="s">
        <v>2</v>
      </c>
      <c r="D11" s="134" t="s">
        <v>1</v>
      </c>
      <c r="E11" s="134"/>
      <c r="F11" s="134"/>
      <c r="G11" s="134"/>
      <c r="H11" s="134" t="s">
        <v>6</v>
      </c>
      <c r="I11" s="134"/>
      <c r="J11" s="134"/>
      <c r="K11" s="134"/>
      <c r="L11" s="172" t="s">
        <v>9</v>
      </c>
    </row>
    <row r="12" spans="1:12" ht="34.5" customHeight="1">
      <c r="A12" s="134"/>
      <c r="B12" s="134"/>
      <c r="C12" s="134"/>
      <c r="D12" s="3" t="s">
        <v>2</v>
      </c>
      <c r="E12" s="3" t="s">
        <v>3</v>
      </c>
      <c r="F12" s="3" t="s">
        <v>4</v>
      </c>
      <c r="G12" s="3" t="s">
        <v>5</v>
      </c>
      <c r="H12" s="3">
        <v>2014</v>
      </c>
      <c r="I12" s="3">
        <v>2015</v>
      </c>
      <c r="J12" s="3">
        <v>2016</v>
      </c>
      <c r="K12" s="4" t="s">
        <v>7</v>
      </c>
      <c r="L12" s="172"/>
    </row>
    <row r="13" spans="1:12">
      <c r="A13" s="2">
        <v>1</v>
      </c>
      <c r="B13" s="2">
        <v>2</v>
      </c>
      <c r="C13" s="2">
        <v>3</v>
      </c>
      <c r="D13" s="2">
        <v>4</v>
      </c>
      <c r="E13" s="2">
        <v>5</v>
      </c>
      <c r="F13" s="2">
        <v>6</v>
      </c>
      <c r="G13" s="2">
        <v>7</v>
      </c>
      <c r="H13" s="2">
        <v>8</v>
      </c>
      <c r="I13" s="2">
        <v>9</v>
      </c>
      <c r="J13" s="2">
        <v>10</v>
      </c>
      <c r="K13" s="2">
        <v>11</v>
      </c>
      <c r="L13" s="2">
        <v>12</v>
      </c>
    </row>
    <row r="14" spans="1:12" ht="33" customHeight="1">
      <c r="A14" s="174" t="s">
        <v>61</v>
      </c>
      <c r="B14" s="174"/>
      <c r="C14" s="174"/>
      <c r="D14" s="174"/>
      <c r="E14" s="174"/>
      <c r="F14" s="174"/>
      <c r="G14" s="174"/>
      <c r="H14" s="174"/>
      <c r="I14" s="174"/>
      <c r="J14" s="174"/>
      <c r="K14" s="174"/>
      <c r="L14" s="175"/>
    </row>
    <row r="15" spans="1:12" ht="15.75" thickBot="1">
      <c r="A15" s="142" t="s">
        <v>11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</row>
    <row r="16" spans="1:12" ht="17.25" customHeight="1">
      <c r="A16" s="127" t="s">
        <v>21</v>
      </c>
      <c r="B16" s="159" t="s">
        <v>52</v>
      </c>
      <c r="C16" s="133" t="s">
        <v>18</v>
      </c>
      <c r="D16" s="17" t="s">
        <v>37</v>
      </c>
      <c r="E16" s="17" t="s">
        <v>43</v>
      </c>
      <c r="F16" s="35" t="s">
        <v>69</v>
      </c>
      <c r="G16" s="18">
        <v>111</v>
      </c>
      <c r="H16" s="65">
        <v>2508.46</v>
      </c>
      <c r="I16" s="65">
        <f>2678.9</f>
        <v>2678.9</v>
      </c>
      <c r="J16" s="65">
        <f>I16</f>
        <v>2678.9</v>
      </c>
      <c r="K16" s="66">
        <f>SUM(H16:J16)</f>
        <v>7866.26</v>
      </c>
      <c r="L16" s="170" t="s">
        <v>48</v>
      </c>
    </row>
    <row r="17" spans="1:12" ht="17.25" customHeight="1">
      <c r="A17" s="128"/>
      <c r="B17" s="166"/>
      <c r="C17" s="134"/>
      <c r="D17" s="6" t="s">
        <v>37</v>
      </c>
      <c r="E17" s="6" t="s">
        <v>43</v>
      </c>
      <c r="F17" s="6" t="s">
        <v>69</v>
      </c>
      <c r="G17" s="3">
        <v>112</v>
      </c>
      <c r="H17" s="67">
        <v>3</v>
      </c>
      <c r="I17" s="67">
        <v>3.1</v>
      </c>
      <c r="J17" s="67">
        <v>3.1</v>
      </c>
      <c r="K17" s="68">
        <f t="shared" ref="K17:K32" si="0">SUM(H17:J17)</f>
        <v>9.1999999999999993</v>
      </c>
      <c r="L17" s="170"/>
    </row>
    <row r="18" spans="1:12" ht="17.25" customHeight="1">
      <c r="A18" s="128"/>
      <c r="B18" s="166"/>
      <c r="C18" s="134"/>
      <c r="D18" s="6" t="s">
        <v>37</v>
      </c>
      <c r="E18" s="6" t="s">
        <v>43</v>
      </c>
      <c r="F18" s="6" t="s">
        <v>69</v>
      </c>
      <c r="G18" s="3">
        <v>244</v>
      </c>
      <c r="H18" s="67">
        <f>1308.7-30</f>
        <v>1278.7</v>
      </c>
      <c r="I18" s="67">
        <f>1749-200-100</f>
        <v>1449</v>
      </c>
      <c r="J18" s="67">
        <f>1749-100</f>
        <v>1649</v>
      </c>
      <c r="K18" s="68">
        <f t="shared" si="0"/>
        <v>4376.7</v>
      </c>
      <c r="L18" s="170"/>
    </row>
    <row r="19" spans="1:12" ht="17.25" customHeight="1">
      <c r="A19" s="128"/>
      <c r="B19" s="166"/>
      <c r="C19" s="134"/>
      <c r="D19" s="6" t="s">
        <v>37</v>
      </c>
      <c r="E19" s="6" t="s">
        <v>43</v>
      </c>
      <c r="F19" s="6" t="s">
        <v>69</v>
      </c>
      <c r="G19" s="3">
        <v>611</v>
      </c>
      <c r="H19" s="67">
        <f>64069.53-376.4</f>
        <v>63693.13</v>
      </c>
      <c r="I19" s="67">
        <v>68976.800000000003</v>
      </c>
      <c r="J19" s="67">
        <v>69476.800000000003</v>
      </c>
      <c r="K19" s="68">
        <f>SUM(H19:J19)</f>
        <v>202146.72999999998</v>
      </c>
      <c r="L19" s="170"/>
    </row>
    <row r="20" spans="1:12" ht="17.25" customHeight="1">
      <c r="A20" s="128"/>
      <c r="B20" s="166"/>
      <c r="C20" s="134"/>
      <c r="D20" s="6" t="s">
        <v>37</v>
      </c>
      <c r="E20" s="6" t="s">
        <v>43</v>
      </c>
      <c r="F20" s="6" t="s">
        <v>69</v>
      </c>
      <c r="G20" s="3">
        <v>621</v>
      </c>
      <c r="H20" s="67">
        <f>17096.90491-45.16</f>
        <v>17051.744910000001</v>
      </c>
      <c r="I20" s="67">
        <v>18359.7</v>
      </c>
      <c r="J20" s="67">
        <v>18557.2</v>
      </c>
      <c r="K20" s="68">
        <f t="shared" si="0"/>
        <v>53968.644910000003</v>
      </c>
      <c r="L20" s="170"/>
    </row>
    <row r="21" spans="1:12" ht="17.25" customHeight="1">
      <c r="A21" s="128"/>
      <c r="B21" s="166"/>
      <c r="C21" s="134"/>
      <c r="D21" s="6" t="s">
        <v>37</v>
      </c>
      <c r="E21" s="6" t="s">
        <v>43</v>
      </c>
      <c r="F21" s="6" t="s">
        <v>79</v>
      </c>
      <c r="G21" s="41" t="s">
        <v>80</v>
      </c>
      <c r="H21" s="69">
        <f>19759.8+589.16</f>
        <v>20348.96</v>
      </c>
      <c r="I21" s="69">
        <f>20241.7</f>
        <v>20241.7</v>
      </c>
      <c r="J21" s="69">
        <f>19241.7</f>
        <v>19241.7</v>
      </c>
      <c r="K21" s="68">
        <f t="shared" si="0"/>
        <v>59832.36</v>
      </c>
      <c r="L21" s="170"/>
    </row>
    <row r="22" spans="1:12" ht="17.25" customHeight="1" thickBot="1">
      <c r="A22" s="128"/>
      <c r="B22" s="166"/>
      <c r="C22" s="134"/>
      <c r="D22" s="6" t="s">
        <v>37</v>
      </c>
      <c r="E22" s="6" t="s">
        <v>43</v>
      </c>
      <c r="F22" s="6" t="s">
        <v>69</v>
      </c>
      <c r="G22" s="34">
        <v>852</v>
      </c>
      <c r="H22" s="69">
        <f>2.1+30</f>
        <v>32.1</v>
      </c>
      <c r="I22" s="69">
        <v>2.2000000000000002</v>
      </c>
      <c r="J22" s="69">
        <v>2.2000000000000002</v>
      </c>
      <c r="K22" s="68">
        <f t="shared" si="0"/>
        <v>36.500000000000007</v>
      </c>
      <c r="L22" s="170"/>
    </row>
    <row r="23" spans="1:12" ht="17.25" customHeight="1">
      <c r="A23" s="127" t="s">
        <v>24</v>
      </c>
      <c r="B23" s="159" t="s">
        <v>63</v>
      </c>
      <c r="C23" s="133" t="s">
        <v>18</v>
      </c>
      <c r="D23" s="17" t="s">
        <v>37</v>
      </c>
      <c r="E23" s="17" t="s">
        <v>43</v>
      </c>
      <c r="F23" s="17" t="s">
        <v>70</v>
      </c>
      <c r="G23" s="18">
        <v>111</v>
      </c>
      <c r="H23" s="65">
        <v>4105.473</v>
      </c>
      <c r="I23" s="65">
        <v>3632</v>
      </c>
      <c r="J23" s="65">
        <v>3632</v>
      </c>
      <c r="K23" s="66">
        <f t="shared" si="0"/>
        <v>11369.473</v>
      </c>
      <c r="L23" s="170"/>
    </row>
    <row r="24" spans="1:12" ht="17.25" customHeight="1">
      <c r="A24" s="154"/>
      <c r="B24" s="165"/>
      <c r="C24" s="156"/>
      <c r="D24" s="16" t="s">
        <v>37</v>
      </c>
      <c r="E24" s="16" t="s">
        <v>44</v>
      </c>
      <c r="F24" s="16" t="s">
        <v>70</v>
      </c>
      <c r="G24" s="21">
        <v>111</v>
      </c>
      <c r="H24" s="79">
        <v>600.61900000000003</v>
      </c>
      <c r="I24" s="79">
        <v>578.6</v>
      </c>
      <c r="J24" s="79">
        <v>578.6</v>
      </c>
      <c r="K24" s="102">
        <f t="shared" si="0"/>
        <v>1757.819</v>
      </c>
      <c r="L24" s="170"/>
    </row>
    <row r="25" spans="1:12" ht="17.25" customHeight="1">
      <c r="A25" s="128"/>
      <c r="B25" s="166"/>
      <c r="C25" s="134"/>
      <c r="D25" s="6" t="s">
        <v>37</v>
      </c>
      <c r="E25" s="6" t="s">
        <v>43</v>
      </c>
      <c r="F25" s="6" t="s">
        <v>70</v>
      </c>
      <c r="G25" s="3">
        <v>244</v>
      </c>
      <c r="H25" s="67">
        <v>75.363</v>
      </c>
      <c r="I25" s="67">
        <v>0</v>
      </c>
      <c r="J25" s="67">
        <v>0</v>
      </c>
      <c r="K25" s="68">
        <f t="shared" si="0"/>
        <v>75.363</v>
      </c>
      <c r="L25" s="170"/>
    </row>
    <row r="26" spans="1:12" ht="17.25" customHeight="1">
      <c r="A26" s="128"/>
      <c r="B26" s="166"/>
      <c r="C26" s="134"/>
      <c r="D26" s="6" t="s">
        <v>37</v>
      </c>
      <c r="E26" s="6" t="s">
        <v>44</v>
      </c>
      <c r="F26" s="6" t="s">
        <v>70</v>
      </c>
      <c r="G26" s="3">
        <v>244</v>
      </c>
      <c r="H26" s="67">
        <v>17.390999999999998</v>
      </c>
      <c r="I26" s="67">
        <v>0</v>
      </c>
      <c r="J26" s="67">
        <v>0</v>
      </c>
      <c r="K26" s="68">
        <f t="shared" si="0"/>
        <v>17.390999999999998</v>
      </c>
      <c r="L26" s="170"/>
    </row>
    <row r="27" spans="1:12" ht="17.25" customHeight="1">
      <c r="A27" s="128"/>
      <c r="B27" s="166"/>
      <c r="C27" s="134"/>
      <c r="D27" s="6" t="s">
        <v>37</v>
      </c>
      <c r="E27" s="6" t="s">
        <v>43</v>
      </c>
      <c r="F27" s="6" t="s">
        <v>70</v>
      </c>
      <c r="G27" s="3">
        <v>611</v>
      </c>
      <c r="H27" s="67">
        <v>67592.735000000001</v>
      </c>
      <c r="I27" s="67">
        <v>68436.3</v>
      </c>
      <c r="J27" s="67">
        <v>68436.3</v>
      </c>
      <c r="K27" s="68">
        <f t="shared" si="0"/>
        <v>204465.33500000002</v>
      </c>
      <c r="L27" s="170"/>
    </row>
    <row r="28" spans="1:12" ht="17.25" customHeight="1">
      <c r="A28" s="128"/>
      <c r="B28" s="166"/>
      <c r="C28" s="134"/>
      <c r="D28" s="6" t="s">
        <v>37</v>
      </c>
      <c r="E28" s="6" t="s">
        <v>43</v>
      </c>
      <c r="F28" s="6" t="s">
        <v>70</v>
      </c>
      <c r="G28" s="3">
        <v>612</v>
      </c>
      <c r="H28" s="67">
        <v>476.52699999999999</v>
      </c>
      <c r="I28" s="67">
        <v>0</v>
      </c>
      <c r="J28" s="67">
        <v>0</v>
      </c>
      <c r="K28" s="68">
        <f t="shared" si="0"/>
        <v>476.52699999999999</v>
      </c>
      <c r="L28" s="170"/>
    </row>
    <row r="29" spans="1:12" ht="17.25" customHeight="1">
      <c r="A29" s="128"/>
      <c r="B29" s="166"/>
      <c r="C29" s="134"/>
      <c r="D29" s="6" t="s">
        <v>37</v>
      </c>
      <c r="E29" s="6" t="s">
        <v>43</v>
      </c>
      <c r="F29" s="6" t="s">
        <v>70</v>
      </c>
      <c r="G29" s="3">
        <v>621</v>
      </c>
      <c r="H29" s="67">
        <v>14742.592000000001</v>
      </c>
      <c r="I29" s="67">
        <v>18161</v>
      </c>
      <c r="J29" s="67">
        <v>18161</v>
      </c>
      <c r="K29" s="68">
        <f t="shared" si="0"/>
        <v>51064.592000000004</v>
      </c>
      <c r="L29" s="170"/>
    </row>
    <row r="30" spans="1:12" ht="17.25" customHeight="1" thickBot="1">
      <c r="A30" s="155"/>
      <c r="B30" s="167"/>
      <c r="C30" s="157"/>
      <c r="D30" s="33" t="s">
        <v>37</v>
      </c>
      <c r="E30" s="33" t="s">
        <v>43</v>
      </c>
      <c r="F30" s="33" t="s">
        <v>70</v>
      </c>
      <c r="G30" s="34">
        <v>611</v>
      </c>
      <c r="H30" s="69">
        <v>66</v>
      </c>
      <c r="I30" s="69">
        <v>0</v>
      </c>
      <c r="J30" s="69">
        <v>0</v>
      </c>
      <c r="K30" s="103">
        <f t="shared" si="0"/>
        <v>66</v>
      </c>
      <c r="L30" s="170"/>
    </row>
    <row r="31" spans="1:12" ht="67.5" customHeight="1">
      <c r="A31" s="127" t="s">
        <v>25</v>
      </c>
      <c r="B31" s="159" t="s">
        <v>93</v>
      </c>
      <c r="C31" s="108" t="s">
        <v>58</v>
      </c>
      <c r="D31" s="17" t="s">
        <v>78</v>
      </c>
      <c r="E31" s="17" t="s">
        <v>45</v>
      </c>
      <c r="F31" s="17" t="s">
        <v>71</v>
      </c>
      <c r="G31" s="18">
        <v>244</v>
      </c>
      <c r="H31" s="62">
        <v>3350.55206</v>
      </c>
      <c r="I31" s="36">
        <v>0</v>
      </c>
      <c r="J31" s="36">
        <v>0</v>
      </c>
      <c r="K31" s="63">
        <f t="shared" si="0"/>
        <v>3350.55206</v>
      </c>
      <c r="L31" s="170"/>
    </row>
    <row r="32" spans="1:12" ht="26.25" customHeight="1">
      <c r="A32" s="137"/>
      <c r="B32" s="131"/>
      <c r="C32" s="162" t="s">
        <v>18</v>
      </c>
      <c r="D32" s="189" t="s">
        <v>37</v>
      </c>
      <c r="E32" s="189" t="s">
        <v>45</v>
      </c>
      <c r="F32" s="189" t="s">
        <v>71</v>
      </c>
      <c r="G32" s="190">
        <v>622</v>
      </c>
      <c r="H32" s="183">
        <v>40590</v>
      </c>
      <c r="I32" s="185">
        <v>0</v>
      </c>
      <c r="J32" s="185">
        <v>0</v>
      </c>
      <c r="K32" s="187">
        <f t="shared" si="0"/>
        <v>40590</v>
      </c>
      <c r="L32" s="170"/>
    </row>
    <row r="33" spans="1:12" ht="22.5" customHeight="1">
      <c r="A33" s="137"/>
      <c r="B33" s="131"/>
      <c r="C33" s="163"/>
      <c r="D33" s="189"/>
      <c r="E33" s="189"/>
      <c r="F33" s="189"/>
      <c r="G33" s="190"/>
      <c r="H33" s="184"/>
      <c r="I33" s="186"/>
      <c r="J33" s="186"/>
      <c r="K33" s="188"/>
      <c r="L33" s="170"/>
    </row>
    <row r="34" spans="1:12" ht="70.5" customHeight="1" thickBot="1">
      <c r="A34" s="129"/>
      <c r="B34" s="160"/>
      <c r="C34" s="164"/>
      <c r="D34" s="19" t="s">
        <v>37</v>
      </c>
      <c r="E34" s="19" t="s">
        <v>45</v>
      </c>
      <c r="F34" s="19" t="s">
        <v>71</v>
      </c>
      <c r="G34" s="20">
        <v>622</v>
      </c>
      <c r="H34" s="70">
        <v>15000</v>
      </c>
      <c r="I34" s="70">
        <v>0</v>
      </c>
      <c r="J34" s="70">
        <v>0</v>
      </c>
      <c r="K34" s="71">
        <f t="shared" ref="K34:K37" si="1">SUM(H34:J34)</f>
        <v>15000</v>
      </c>
      <c r="L34" s="170"/>
    </row>
    <row r="35" spans="1:12" ht="20.25" customHeight="1">
      <c r="A35" s="137" t="s">
        <v>26</v>
      </c>
      <c r="B35" s="158" t="s">
        <v>22</v>
      </c>
      <c r="C35" s="161" t="s">
        <v>18</v>
      </c>
      <c r="D35" s="60" t="s">
        <v>37</v>
      </c>
      <c r="E35" s="16" t="s">
        <v>45</v>
      </c>
      <c r="F35" s="16" t="s">
        <v>73</v>
      </c>
      <c r="G35" s="61">
        <v>612</v>
      </c>
      <c r="H35" s="79">
        <v>405.35</v>
      </c>
      <c r="I35" s="79">
        <v>0</v>
      </c>
      <c r="J35" s="79">
        <v>0</v>
      </c>
      <c r="K35" s="102">
        <f t="shared" ref="K35:K36" si="2">SUM(H35:J35)</f>
        <v>405.35</v>
      </c>
      <c r="L35" s="170"/>
    </row>
    <row r="36" spans="1:12" ht="20.25" customHeight="1">
      <c r="A36" s="137"/>
      <c r="B36" s="158"/>
      <c r="C36" s="161"/>
      <c r="D36" s="56" t="s">
        <v>37</v>
      </c>
      <c r="E36" s="6" t="s">
        <v>45</v>
      </c>
      <c r="F36" s="6" t="s">
        <v>73</v>
      </c>
      <c r="G36" s="7">
        <v>622</v>
      </c>
      <c r="H36" s="67">
        <v>6010</v>
      </c>
      <c r="I36" s="67">
        <v>0</v>
      </c>
      <c r="J36" s="67">
        <v>0</v>
      </c>
      <c r="K36" s="68">
        <f t="shared" si="2"/>
        <v>6010</v>
      </c>
      <c r="L36" s="170"/>
    </row>
    <row r="37" spans="1:12" ht="20.25" customHeight="1" thickBot="1">
      <c r="A37" s="137"/>
      <c r="B37" s="158"/>
      <c r="C37" s="161"/>
      <c r="D37" s="109" t="s">
        <v>37</v>
      </c>
      <c r="E37" s="33" t="s">
        <v>45</v>
      </c>
      <c r="F37" s="33" t="s">
        <v>73</v>
      </c>
      <c r="G37" s="110">
        <v>244</v>
      </c>
      <c r="H37" s="69">
        <v>405.35</v>
      </c>
      <c r="I37" s="69">
        <v>0</v>
      </c>
      <c r="J37" s="69">
        <v>0</v>
      </c>
      <c r="K37" s="103">
        <f t="shared" si="1"/>
        <v>405.35</v>
      </c>
      <c r="L37" s="170"/>
    </row>
    <row r="38" spans="1:12" ht="20.25" customHeight="1">
      <c r="A38" s="127" t="s">
        <v>27</v>
      </c>
      <c r="B38" s="130" t="s">
        <v>41</v>
      </c>
      <c r="C38" s="133" t="s">
        <v>18</v>
      </c>
      <c r="D38" s="17"/>
      <c r="E38" s="17"/>
      <c r="F38" s="17"/>
      <c r="G38" s="114"/>
      <c r="H38" s="65"/>
      <c r="I38" s="65"/>
      <c r="J38" s="65"/>
      <c r="K38" s="66"/>
      <c r="L38" s="170"/>
    </row>
    <row r="39" spans="1:12" ht="20.25" customHeight="1">
      <c r="A39" s="128"/>
      <c r="B39" s="131"/>
      <c r="C39" s="134"/>
      <c r="D39" s="6"/>
      <c r="E39" s="6"/>
      <c r="F39" s="6"/>
      <c r="G39" s="7"/>
      <c r="H39" s="67"/>
      <c r="I39" s="67"/>
      <c r="J39" s="67"/>
      <c r="K39" s="68"/>
      <c r="L39" s="170"/>
    </row>
    <row r="40" spans="1:12" ht="56.25" customHeight="1" thickBot="1">
      <c r="A40" s="129"/>
      <c r="B40" s="132"/>
      <c r="C40" s="135"/>
      <c r="D40" s="19" t="s">
        <v>37</v>
      </c>
      <c r="E40" s="19" t="s">
        <v>43</v>
      </c>
      <c r="F40" s="19" t="s">
        <v>102</v>
      </c>
      <c r="G40" s="20">
        <v>612</v>
      </c>
      <c r="H40" s="115">
        <v>362.87900000000002</v>
      </c>
      <c r="I40" s="115">
        <v>0</v>
      </c>
      <c r="J40" s="115">
        <v>0</v>
      </c>
      <c r="K40" s="116">
        <f t="shared" ref="K40" si="3">SUM(H40:J40)</f>
        <v>362.87900000000002</v>
      </c>
      <c r="L40" s="170"/>
    </row>
    <row r="41" spans="1:12" ht="36" customHeight="1">
      <c r="A41" s="154" t="s">
        <v>28</v>
      </c>
      <c r="B41" s="165" t="s">
        <v>62</v>
      </c>
      <c r="C41" s="156" t="s">
        <v>18</v>
      </c>
      <c r="D41" s="16" t="s">
        <v>37</v>
      </c>
      <c r="E41" s="16" t="s">
        <v>43</v>
      </c>
      <c r="F41" s="16" t="s">
        <v>72</v>
      </c>
      <c r="G41" s="21">
        <v>244</v>
      </c>
      <c r="H41" s="111">
        <v>652.11599999999999</v>
      </c>
      <c r="I41" s="111">
        <v>784.3</v>
      </c>
      <c r="J41" s="112">
        <v>784.3</v>
      </c>
      <c r="K41" s="113">
        <f t="shared" ref="K41:K79" si="4">SUM(H41:J41)</f>
        <v>2220.7159999999999</v>
      </c>
      <c r="L41" s="170"/>
    </row>
    <row r="42" spans="1:12" ht="41.25" customHeight="1">
      <c r="A42" s="128"/>
      <c r="B42" s="166"/>
      <c r="C42" s="134"/>
      <c r="D42" s="6" t="s">
        <v>37</v>
      </c>
      <c r="E42" s="6" t="s">
        <v>43</v>
      </c>
      <c r="F42" s="6" t="s">
        <v>72</v>
      </c>
      <c r="G42" s="3">
        <v>612</v>
      </c>
      <c r="H42" s="73">
        <v>367.536</v>
      </c>
      <c r="I42" s="73">
        <v>295.89999999999998</v>
      </c>
      <c r="J42" s="74">
        <v>295.89999999999998</v>
      </c>
      <c r="K42" s="75">
        <f t="shared" si="4"/>
        <v>959.3359999999999</v>
      </c>
      <c r="L42" s="170"/>
    </row>
    <row r="43" spans="1:12" ht="69" customHeight="1" thickBot="1">
      <c r="A43" s="155"/>
      <c r="B43" s="167"/>
      <c r="C43" s="157"/>
      <c r="D43" s="33" t="s">
        <v>37</v>
      </c>
      <c r="E43" s="33" t="s">
        <v>43</v>
      </c>
      <c r="F43" s="33" t="s">
        <v>72</v>
      </c>
      <c r="G43" s="34">
        <v>622</v>
      </c>
      <c r="H43" s="76">
        <v>94.847999999999999</v>
      </c>
      <c r="I43" s="76">
        <v>90</v>
      </c>
      <c r="J43" s="77">
        <v>90</v>
      </c>
      <c r="K43" s="78">
        <f t="shared" si="4"/>
        <v>274.84800000000001</v>
      </c>
      <c r="L43" s="170"/>
    </row>
    <row r="44" spans="1:12" ht="18.75" customHeight="1">
      <c r="A44" s="127" t="s">
        <v>64</v>
      </c>
      <c r="B44" s="159" t="s">
        <v>91</v>
      </c>
      <c r="C44" s="133" t="s">
        <v>18</v>
      </c>
      <c r="D44" s="17" t="s">
        <v>37</v>
      </c>
      <c r="E44" s="17" t="s">
        <v>43</v>
      </c>
      <c r="F44" s="17" t="s">
        <v>92</v>
      </c>
      <c r="G44" s="18">
        <v>111</v>
      </c>
      <c r="H44" s="80">
        <v>337.71600000000001</v>
      </c>
      <c r="I44" s="80">
        <v>0</v>
      </c>
      <c r="J44" s="80">
        <v>0</v>
      </c>
      <c r="K44" s="72">
        <f t="shared" si="4"/>
        <v>337.71600000000001</v>
      </c>
      <c r="L44" s="170"/>
    </row>
    <row r="45" spans="1:12" ht="18.75" customHeight="1">
      <c r="A45" s="128"/>
      <c r="B45" s="166"/>
      <c r="C45" s="134"/>
      <c r="D45" s="6" t="s">
        <v>37</v>
      </c>
      <c r="E45" s="6" t="s">
        <v>43</v>
      </c>
      <c r="F45" s="6" t="s">
        <v>92</v>
      </c>
      <c r="G45" s="3">
        <v>611</v>
      </c>
      <c r="H45" s="82">
        <v>4834.3879999999999</v>
      </c>
      <c r="I45" s="82">
        <v>0</v>
      </c>
      <c r="J45" s="82">
        <v>0</v>
      </c>
      <c r="K45" s="75">
        <f t="shared" si="4"/>
        <v>4834.3879999999999</v>
      </c>
      <c r="L45" s="170"/>
    </row>
    <row r="46" spans="1:12" ht="18.75" customHeight="1">
      <c r="A46" s="128"/>
      <c r="B46" s="166"/>
      <c r="C46" s="134"/>
      <c r="D46" s="6" t="s">
        <v>37</v>
      </c>
      <c r="E46" s="6" t="s">
        <v>43</v>
      </c>
      <c r="F46" s="6" t="s">
        <v>92</v>
      </c>
      <c r="G46" s="3">
        <v>621</v>
      </c>
      <c r="H46" s="82">
        <v>1076.0029999999999</v>
      </c>
      <c r="I46" s="82">
        <v>0</v>
      </c>
      <c r="J46" s="82">
        <v>0</v>
      </c>
      <c r="K46" s="75">
        <f t="shared" si="4"/>
        <v>1076.0029999999999</v>
      </c>
      <c r="L46" s="170"/>
    </row>
    <row r="47" spans="1:12" ht="29.25" customHeight="1">
      <c r="A47" s="128"/>
      <c r="B47" s="166"/>
      <c r="C47" s="134"/>
      <c r="D47" s="6" t="s">
        <v>37</v>
      </c>
      <c r="E47" s="6" t="s">
        <v>44</v>
      </c>
      <c r="F47" s="6" t="s">
        <v>92</v>
      </c>
      <c r="G47" s="3">
        <v>111</v>
      </c>
      <c r="H47" s="82">
        <v>70.712999999999994</v>
      </c>
      <c r="I47" s="82">
        <v>0</v>
      </c>
      <c r="J47" s="82">
        <v>0</v>
      </c>
      <c r="K47" s="75">
        <f t="shared" si="4"/>
        <v>70.712999999999994</v>
      </c>
      <c r="L47" s="170"/>
    </row>
    <row r="48" spans="1:12" ht="27" customHeight="1" thickBot="1">
      <c r="A48" s="129"/>
      <c r="B48" s="160"/>
      <c r="C48" s="135"/>
      <c r="D48" s="19" t="s">
        <v>37</v>
      </c>
      <c r="E48" s="19" t="s">
        <v>44</v>
      </c>
      <c r="F48" s="19" t="s">
        <v>92</v>
      </c>
      <c r="G48" s="20">
        <v>621</v>
      </c>
      <c r="H48" s="84">
        <v>8.98</v>
      </c>
      <c r="I48" s="84">
        <v>0</v>
      </c>
      <c r="J48" s="84">
        <v>0</v>
      </c>
      <c r="K48" s="104">
        <f t="shared" ref="K48:K52" si="5">SUM(H48:J48)</f>
        <v>8.98</v>
      </c>
      <c r="L48" s="170"/>
    </row>
    <row r="49" spans="1:12" ht="96.75" customHeight="1" thickBot="1">
      <c r="A49" s="32" t="s">
        <v>90</v>
      </c>
      <c r="B49" s="96" t="s">
        <v>23</v>
      </c>
      <c r="C49" s="64" t="s">
        <v>18</v>
      </c>
      <c r="D49" s="35" t="s">
        <v>37</v>
      </c>
      <c r="E49" s="35">
        <v>1004</v>
      </c>
      <c r="F49" s="35" t="s">
        <v>74</v>
      </c>
      <c r="G49" s="97">
        <v>321</v>
      </c>
      <c r="H49" s="98">
        <v>4883.1000000000004</v>
      </c>
      <c r="I49" s="98">
        <v>5127.2</v>
      </c>
      <c r="J49" s="98">
        <f>I49</f>
        <v>5127.2</v>
      </c>
      <c r="K49" s="105">
        <f t="shared" si="5"/>
        <v>15137.5</v>
      </c>
      <c r="L49" s="170"/>
    </row>
    <row r="50" spans="1:12" ht="28.5" customHeight="1">
      <c r="A50" s="136" t="s">
        <v>94</v>
      </c>
      <c r="B50" s="130" t="s">
        <v>95</v>
      </c>
      <c r="C50" s="139" t="s">
        <v>18</v>
      </c>
      <c r="D50" s="17" t="s">
        <v>37</v>
      </c>
      <c r="E50" s="17" t="s">
        <v>43</v>
      </c>
      <c r="F50" s="17" t="s">
        <v>96</v>
      </c>
      <c r="G50" s="18">
        <v>111</v>
      </c>
      <c r="H50" s="80">
        <v>146.34</v>
      </c>
      <c r="I50" s="80">
        <v>0</v>
      </c>
      <c r="J50" s="80">
        <v>0</v>
      </c>
      <c r="K50" s="72">
        <f t="shared" si="5"/>
        <v>146.34</v>
      </c>
      <c r="L50" s="170"/>
    </row>
    <row r="51" spans="1:12" ht="28.5" customHeight="1">
      <c r="A51" s="137"/>
      <c r="B51" s="131"/>
      <c r="C51" s="140"/>
      <c r="D51" s="16" t="s">
        <v>37</v>
      </c>
      <c r="E51" s="16" t="s">
        <v>43</v>
      </c>
      <c r="F51" s="16" t="s">
        <v>96</v>
      </c>
      <c r="G51" s="21">
        <v>611</v>
      </c>
      <c r="H51" s="86">
        <v>2600</v>
      </c>
      <c r="I51" s="86">
        <v>0</v>
      </c>
      <c r="J51" s="86">
        <v>0</v>
      </c>
      <c r="K51" s="75">
        <f t="shared" si="5"/>
        <v>2600</v>
      </c>
      <c r="L51" s="170"/>
    </row>
    <row r="52" spans="1:12" ht="28.5" customHeight="1" thickBot="1">
      <c r="A52" s="138"/>
      <c r="B52" s="132"/>
      <c r="C52" s="141"/>
      <c r="D52" s="30" t="s">
        <v>37</v>
      </c>
      <c r="E52" s="30" t="s">
        <v>43</v>
      </c>
      <c r="F52" s="30" t="s">
        <v>96</v>
      </c>
      <c r="G52" s="99">
        <v>621</v>
      </c>
      <c r="H52" s="100">
        <v>685.67100000000005</v>
      </c>
      <c r="I52" s="100">
        <v>0</v>
      </c>
      <c r="J52" s="100">
        <v>0</v>
      </c>
      <c r="K52" s="104">
        <f t="shared" si="5"/>
        <v>685.67100000000005</v>
      </c>
      <c r="L52" s="170"/>
    </row>
    <row r="53" spans="1:12">
      <c r="A53" s="168" t="s">
        <v>13</v>
      </c>
      <c r="B53" s="168"/>
      <c r="C53" s="168"/>
      <c r="D53" s="16"/>
      <c r="E53" s="28"/>
      <c r="F53" s="28"/>
      <c r="G53" s="28"/>
      <c r="H53" s="95">
        <f>SUM(H16:H52)</f>
        <v>274474.33696999995</v>
      </c>
      <c r="I53" s="95">
        <f>SUM(I16:I52)</f>
        <v>208816.69999999998</v>
      </c>
      <c r="J53" s="95">
        <f>SUM(J16:J52)</f>
        <v>208714.19999999998</v>
      </c>
      <c r="K53" s="95">
        <f t="shared" si="4"/>
        <v>692005.23696999985</v>
      </c>
      <c r="L53" s="166"/>
    </row>
    <row r="54" spans="1:12" ht="15.75" thickBot="1">
      <c r="A54" s="142" t="s">
        <v>12</v>
      </c>
      <c r="B54" s="142"/>
      <c r="C54" s="142"/>
      <c r="D54" s="142"/>
      <c r="E54" s="142"/>
      <c r="F54" s="142"/>
      <c r="G54" s="142"/>
      <c r="H54" s="142"/>
      <c r="I54" s="142"/>
      <c r="J54" s="142"/>
      <c r="K54" s="142"/>
      <c r="L54" s="143"/>
    </row>
    <row r="55" spans="1:12" ht="17.25" customHeight="1">
      <c r="A55" s="150" t="s">
        <v>30</v>
      </c>
      <c r="B55" s="144" t="s">
        <v>54</v>
      </c>
      <c r="C55" s="133" t="s">
        <v>18</v>
      </c>
      <c r="D55" s="17" t="s">
        <v>37</v>
      </c>
      <c r="E55" s="17" t="s">
        <v>44</v>
      </c>
      <c r="F55" s="17" t="s">
        <v>69</v>
      </c>
      <c r="G55" s="18">
        <v>111</v>
      </c>
      <c r="H55" s="87">
        <v>3108.97</v>
      </c>
      <c r="I55" s="87">
        <f>3458.1</f>
        <v>3458.1</v>
      </c>
      <c r="J55" s="87">
        <f>I55</f>
        <v>3458.1</v>
      </c>
      <c r="K55" s="106">
        <f t="shared" ref="K55:K71" si="6">SUM(H55:J55)</f>
        <v>10025.17</v>
      </c>
      <c r="L55" s="126" t="s">
        <v>56</v>
      </c>
    </row>
    <row r="56" spans="1:12" ht="17.25" customHeight="1">
      <c r="A56" s="151"/>
      <c r="B56" s="145"/>
      <c r="C56" s="134"/>
      <c r="D56" s="6" t="s">
        <v>37</v>
      </c>
      <c r="E56" s="6" t="s">
        <v>44</v>
      </c>
      <c r="F56" s="6" t="s">
        <v>69</v>
      </c>
      <c r="G56" s="3">
        <v>112</v>
      </c>
      <c r="H56" s="88">
        <v>6.04</v>
      </c>
      <c r="I56" s="88">
        <v>6.2</v>
      </c>
      <c r="J56" s="88">
        <v>6.2</v>
      </c>
      <c r="K56" s="89">
        <f t="shared" si="6"/>
        <v>18.440000000000001</v>
      </c>
      <c r="L56" s="126"/>
    </row>
    <row r="57" spans="1:12" ht="17.25" customHeight="1">
      <c r="A57" s="151"/>
      <c r="B57" s="145"/>
      <c r="C57" s="134"/>
      <c r="D57" s="6" t="s">
        <v>37</v>
      </c>
      <c r="E57" s="6" t="s">
        <v>44</v>
      </c>
      <c r="F57" s="6" t="s">
        <v>69</v>
      </c>
      <c r="G57" s="3">
        <v>244</v>
      </c>
      <c r="H57" s="88">
        <f>4721.76-0.6</f>
        <v>4721.16</v>
      </c>
      <c r="I57" s="88">
        <f>5314.5-500-100-100</f>
        <v>4614.5</v>
      </c>
      <c r="J57" s="88">
        <f>5314.5-500-100</f>
        <v>4714.5</v>
      </c>
      <c r="K57" s="89">
        <f t="shared" si="6"/>
        <v>14050.16</v>
      </c>
      <c r="L57" s="126"/>
    </row>
    <row r="58" spans="1:12" ht="17.25" customHeight="1">
      <c r="A58" s="151"/>
      <c r="B58" s="145"/>
      <c r="C58" s="134"/>
      <c r="D58" s="6" t="s">
        <v>37</v>
      </c>
      <c r="E58" s="6" t="s">
        <v>44</v>
      </c>
      <c r="F58" s="6" t="s">
        <v>69</v>
      </c>
      <c r="G58" s="3">
        <v>611</v>
      </c>
      <c r="H58" s="88">
        <f>59158.34772-297.2</f>
        <v>58861.147720000001</v>
      </c>
      <c r="I58" s="88">
        <v>61647</v>
      </c>
      <c r="J58" s="88">
        <f>I58</f>
        <v>61647</v>
      </c>
      <c r="K58" s="89">
        <f t="shared" si="6"/>
        <v>182155.14772000001</v>
      </c>
      <c r="L58" s="126"/>
    </row>
    <row r="59" spans="1:12" ht="17.25" customHeight="1">
      <c r="A59" s="151"/>
      <c r="B59" s="145"/>
      <c r="C59" s="134"/>
      <c r="D59" s="6" t="s">
        <v>37</v>
      </c>
      <c r="E59" s="6" t="s">
        <v>44</v>
      </c>
      <c r="F59" s="6" t="s">
        <v>69</v>
      </c>
      <c r="G59" s="3">
        <v>612</v>
      </c>
      <c r="H59" s="88">
        <v>300</v>
      </c>
      <c r="I59" s="88">
        <v>0</v>
      </c>
      <c r="J59" s="88">
        <v>0</v>
      </c>
      <c r="K59" s="89">
        <f t="shared" si="6"/>
        <v>300</v>
      </c>
      <c r="L59" s="126"/>
    </row>
    <row r="60" spans="1:12" ht="17.25" customHeight="1">
      <c r="A60" s="151"/>
      <c r="B60" s="145"/>
      <c r="C60" s="134"/>
      <c r="D60" s="6" t="s">
        <v>37</v>
      </c>
      <c r="E60" s="6" t="s">
        <v>44</v>
      </c>
      <c r="F60" s="6" t="s">
        <v>69</v>
      </c>
      <c r="G60" s="3">
        <v>621</v>
      </c>
      <c r="H60" s="88">
        <f>11823.87-300</f>
        <v>11523.87</v>
      </c>
      <c r="I60" s="88">
        <f>12982.2-500</f>
        <v>12482.2</v>
      </c>
      <c r="J60" s="88">
        <f>I60</f>
        <v>12482.2</v>
      </c>
      <c r="K60" s="89">
        <f t="shared" si="6"/>
        <v>36488.270000000004</v>
      </c>
      <c r="L60" s="126"/>
    </row>
    <row r="61" spans="1:12" ht="17.25" customHeight="1">
      <c r="A61" s="152"/>
      <c r="B61" s="146"/>
      <c r="C61" s="157"/>
      <c r="D61" s="6" t="s">
        <v>37</v>
      </c>
      <c r="E61" s="6" t="s">
        <v>44</v>
      </c>
      <c r="F61" s="6" t="s">
        <v>79</v>
      </c>
      <c r="G61" s="3" t="s">
        <v>80</v>
      </c>
      <c r="H61" s="90">
        <v>314.89999999999998</v>
      </c>
      <c r="I61" s="90">
        <v>0</v>
      </c>
      <c r="J61" s="90">
        <v>0</v>
      </c>
      <c r="K61" s="89">
        <f t="shared" si="6"/>
        <v>314.89999999999998</v>
      </c>
      <c r="L61" s="126"/>
    </row>
    <row r="62" spans="1:12" ht="17.25" customHeight="1" thickBot="1">
      <c r="A62" s="153"/>
      <c r="B62" s="147"/>
      <c r="C62" s="135"/>
      <c r="D62" s="19" t="s">
        <v>37</v>
      </c>
      <c r="E62" s="19" t="s">
        <v>44</v>
      </c>
      <c r="F62" s="19" t="s">
        <v>69</v>
      </c>
      <c r="G62" s="20">
        <v>852</v>
      </c>
      <c r="H62" s="91">
        <v>0.6</v>
      </c>
      <c r="I62" s="91">
        <v>0.7</v>
      </c>
      <c r="J62" s="91">
        <v>0.7</v>
      </c>
      <c r="K62" s="92">
        <f t="shared" si="6"/>
        <v>1.9999999999999998</v>
      </c>
      <c r="L62" s="126"/>
    </row>
    <row r="63" spans="1:12" ht="17.25" customHeight="1">
      <c r="A63" s="150" t="s">
        <v>31</v>
      </c>
      <c r="B63" s="148" t="s">
        <v>55</v>
      </c>
      <c r="C63" s="139" t="s">
        <v>18</v>
      </c>
      <c r="D63" s="17" t="s">
        <v>37</v>
      </c>
      <c r="E63" s="17" t="s">
        <v>44</v>
      </c>
      <c r="F63" s="17" t="s">
        <v>75</v>
      </c>
      <c r="G63" s="18">
        <v>111</v>
      </c>
      <c r="H63" s="87">
        <v>6219.3289999999997</v>
      </c>
      <c r="I63" s="87">
        <v>5759</v>
      </c>
      <c r="J63" s="87">
        <v>5759</v>
      </c>
      <c r="K63" s="106">
        <f t="shared" si="6"/>
        <v>17737.328999999998</v>
      </c>
      <c r="L63" s="126"/>
    </row>
    <row r="64" spans="1:12" ht="17.25" customHeight="1">
      <c r="A64" s="151"/>
      <c r="B64" s="149"/>
      <c r="C64" s="140"/>
      <c r="D64" s="6" t="s">
        <v>37</v>
      </c>
      <c r="E64" s="6" t="s">
        <v>44</v>
      </c>
      <c r="F64" s="6" t="s">
        <v>75</v>
      </c>
      <c r="G64" s="3">
        <v>112</v>
      </c>
      <c r="H64" s="88">
        <v>30.75</v>
      </c>
      <c r="I64" s="88">
        <v>17.3</v>
      </c>
      <c r="J64" s="88">
        <v>17.3</v>
      </c>
      <c r="K64" s="89">
        <f t="shared" si="6"/>
        <v>65.349999999999994</v>
      </c>
      <c r="L64" s="126"/>
    </row>
    <row r="65" spans="1:12" ht="17.25" customHeight="1">
      <c r="A65" s="151"/>
      <c r="B65" s="149"/>
      <c r="C65" s="140"/>
      <c r="D65" s="6" t="s">
        <v>37</v>
      </c>
      <c r="E65" s="6" t="s">
        <v>44</v>
      </c>
      <c r="F65" s="6" t="s">
        <v>75</v>
      </c>
      <c r="G65" s="3">
        <v>244</v>
      </c>
      <c r="H65" s="88">
        <v>291.91300000000001</v>
      </c>
      <c r="I65" s="88">
        <v>277.39999999999998</v>
      </c>
      <c r="J65" s="88">
        <v>277.39999999999998</v>
      </c>
      <c r="K65" s="89">
        <f t="shared" si="6"/>
        <v>846.71299999999997</v>
      </c>
      <c r="L65" s="126"/>
    </row>
    <row r="66" spans="1:12" ht="17.25" customHeight="1">
      <c r="A66" s="151"/>
      <c r="B66" s="149"/>
      <c r="C66" s="140"/>
      <c r="D66" s="6" t="s">
        <v>37</v>
      </c>
      <c r="E66" s="6" t="s">
        <v>44</v>
      </c>
      <c r="F66" s="6" t="s">
        <v>75</v>
      </c>
      <c r="G66" s="3">
        <v>611</v>
      </c>
      <c r="H66" s="88">
        <v>119429.639</v>
      </c>
      <c r="I66" s="88">
        <v>127036.6</v>
      </c>
      <c r="J66" s="88">
        <f>I66</f>
        <v>127036.6</v>
      </c>
      <c r="K66" s="89">
        <f t="shared" si="6"/>
        <v>373502.83900000004</v>
      </c>
      <c r="L66" s="126"/>
    </row>
    <row r="67" spans="1:12" ht="17.25" customHeight="1">
      <c r="A67" s="151"/>
      <c r="B67" s="149"/>
      <c r="C67" s="140"/>
      <c r="D67" s="6" t="s">
        <v>37</v>
      </c>
      <c r="E67" s="6" t="s">
        <v>44</v>
      </c>
      <c r="F67" s="6" t="s">
        <v>75</v>
      </c>
      <c r="G67" s="3">
        <v>612</v>
      </c>
      <c r="H67" s="88">
        <v>2185.6950000000002</v>
      </c>
      <c r="I67" s="88">
        <v>1221.5999999999999</v>
      </c>
      <c r="J67" s="88">
        <v>1221.5999999999999</v>
      </c>
      <c r="K67" s="89">
        <f t="shared" si="6"/>
        <v>4628.8950000000004</v>
      </c>
      <c r="L67" s="126"/>
    </row>
    <row r="68" spans="1:12" ht="17.25" customHeight="1">
      <c r="A68" s="151"/>
      <c r="B68" s="149"/>
      <c r="C68" s="140"/>
      <c r="D68" s="6" t="s">
        <v>37</v>
      </c>
      <c r="E68" s="6" t="s">
        <v>44</v>
      </c>
      <c r="F68" s="6" t="s">
        <v>75</v>
      </c>
      <c r="G68" s="3">
        <v>621</v>
      </c>
      <c r="H68" s="88">
        <v>27553.594000000001</v>
      </c>
      <c r="I68" s="88">
        <f>27319.5</f>
        <v>27319.5</v>
      </c>
      <c r="J68" s="88">
        <f>I68</f>
        <v>27319.5</v>
      </c>
      <c r="K68" s="89">
        <f t="shared" si="6"/>
        <v>82192.593999999997</v>
      </c>
      <c r="L68" s="126"/>
    </row>
    <row r="69" spans="1:12" ht="17.25" customHeight="1" thickBot="1">
      <c r="A69" s="152"/>
      <c r="B69" s="149"/>
      <c r="C69" s="140"/>
      <c r="D69" s="33" t="s">
        <v>37</v>
      </c>
      <c r="E69" s="33" t="s">
        <v>44</v>
      </c>
      <c r="F69" s="33" t="s">
        <v>75</v>
      </c>
      <c r="G69" s="34">
        <v>622</v>
      </c>
      <c r="H69" s="90">
        <v>531.58000000000004</v>
      </c>
      <c r="I69" s="90">
        <v>399.4</v>
      </c>
      <c r="J69" s="90">
        <v>399.4</v>
      </c>
      <c r="K69" s="117">
        <f t="shared" si="6"/>
        <v>1330.38</v>
      </c>
      <c r="L69" s="126"/>
    </row>
    <row r="70" spans="1:12" ht="17.25" customHeight="1">
      <c r="A70" s="127" t="s">
        <v>32</v>
      </c>
      <c r="B70" s="130" t="s">
        <v>42</v>
      </c>
      <c r="C70" s="133" t="s">
        <v>18</v>
      </c>
      <c r="D70" s="17" t="s">
        <v>37</v>
      </c>
      <c r="E70" s="17" t="s">
        <v>44</v>
      </c>
      <c r="F70" s="17" t="s">
        <v>102</v>
      </c>
      <c r="G70" s="18">
        <v>612</v>
      </c>
      <c r="H70" s="87">
        <v>637.12099999999998</v>
      </c>
      <c r="I70" s="87">
        <v>0</v>
      </c>
      <c r="J70" s="87">
        <v>0</v>
      </c>
      <c r="K70" s="106">
        <f t="shared" si="6"/>
        <v>637.12099999999998</v>
      </c>
      <c r="L70" s="123"/>
    </row>
    <row r="71" spans="1:12" ht="17.25" customHeight="1">
      <c r="A71" s="128"/>
      <c r="B71" s="131"/>
      <c r="C71" s="134"/>
      <c r="D71" s="6"/>
      <c r="E71" s="6"/>
      <c r="F71" s="6"/>
      <c r="G71" s="3"/>
      <c r="H71" s="88">
        <v>0</v>
      </c>
      <c r="I71" s="88">
        <v>0</v>
      </c>
      <c r="J71" s="88">
        <v>0</v>
      </c>
      <c r="K71" s="89">
        <f t="shared" si="6"/>
        <v>0</v>
      </c>
      <c r="L71" s="124"/>
    </row>
    <row r="72" spans="1:12" ht="54" customHeight="1" thickBot="1">
      <c r="A72" s="129"/>
      <c r="B72" s="132"/>
      <c r="C72" s="135"/>
      <c r="D72" s="19"/>
      <c r="E72" s="19"/>
      <c r="F72" s="19"/>
      <c r="G72" s="20"/>
      <c r="H72" s="91">
        <v>0</v>
      </c>
      <c r="I72" s="91">
        <v>0</v>
      </c>
      <c r="J72" s="91">
        <v>0</v>
      </c>
      <c r="K72" s="92">
        <f t="shared" ref="K72" si="7">SUM(H72:J72)</f>
        <v>0</v>
      </c>
      <c r="L72" s="125"/>
    </row>
    <row r="73" spans="1:12" ht="46.5" customHeight="1">
      <c r="A73" s="154" t="s">
        <v>33</v>
      </c>
      <c r="B73" s="182" t="s">
        <v>29</v>
      </c>
      <c r="C73" s="156" t="s">
        <v>18</v>
      </c>
      <c r="D73" s="16" t="s">
        <v>37</v>
      </c>
      <c r="E73" s="16" t="s">
        <v>46</v>
      </c>
      <c r="F73" s="16" t="s">
        <v>76</v>
      </c>
      <c r="G73" s="21">
        <v>244</v>
      </c>
      <c r="H73" s="118">
        <v>2083.9850000000001</v>
      </c>
      <c r="I73" s="118">
        <v>554.1</v>
      </c>
      <c r="J73" s="118">
        <v>554.1</v>
      </c>
      <c r="K73" s="113">
        <f t="shared" si="4"/>
        <v>3192.1849999999999</v>
      </c>
      <c r="L73" s="180" t="s">
        <v>57</v>
      </c>
    </row>
    <row r="74" spans="1:12" ht="46.5" customHeight="1">
      <c r="A74" s="128"/>
      <c r="B74" s="145"/>
      <c r="C74" s="134"/>
      <c r="D74" s="6" t="s">
        <v>37</v>
      </c>
      <c r="E74" s="6" t="s">
        <v>46</v>
      </c>
      <c r="F74" s="6" t="s">
        <v>76</v>
      </c>
      <c r="G74" s="3">
        <v>612</v>
      </c>
      <c r="H74" s="107">
        <v>6028.6310000000003</v>
      </c>
      <c r="I74" s="107">
        <v>7904.9</v>
      </c>
      <c r="J74" s="107">
        <v>7904.9</v>
      </c>
      <c r="K74" s="75">
        <f t="shared" si="4"/>
        <v>21838.430999999997</v>
      </c>
      <c r="L74" s="180"/>
    </row>
    <row r="75" spans="1:12" ht="46.5" customHeight="1" thickBot="1">
      <c r="A75" s="155"/>
      <c r="B75" s="146"/>
      <c r="C75" s="157"/>
      <c r="D75" s="33" t="s">
        <v>37</v>
      </c>
      <c r="E75" s="33" t="s">
        <v>46</v>
      </c>
      <c r="F75" s="33" t="s">
        <v>76</v>
      </c>
      <c r="G75" s="34">
        <v>622</v>
      </c>
      <c r="H75" s="93">
        <v>734.18399999999997</v>
      </c>
      <c r="I75" s="93">
        <v>789.8</v>
      </c>
      <c r="J75" s="93">
        <v>789.8</v>
      </c>
      <c r="K75" s="78">
        <f t="shared" si="4"/>
        <v>2313.7839999999997</v>
      </c>
      <c r="L75" s="181"/>
    </row>
    <row r="76" spans="1:12" ht="34.5" customHeight="1" thickBot="1">
      <c r="A76" s="49" t="s">
        <v>38</v>
      </c>
      <c r="B76" s="120" t="s">
        <v>39</v>
      </c>
      <c r="C76" s="121"/>
      <c r="D76" s="52" t="s">
        <v>37</v>
      </c>
      <c r="E76" s="26" t="s">
        <v>53</v>
      </c>
      <c r="F76" s="26" t="s">
        <v>53</v>
      </c>
      <c r="G76" s="26" t="s">
        <v>53</v>
      </c>
      <c r="H76" s="122">
        <v>0</v>
      </c>
      <c r="I76" s="122">
        <v>0</v>
      </c>
      <c r="J76" s="122">
        <v>0</v>
      </c>
      <c r="K76" s="54">
        <f t="shared" si="4"/>
        <v>0</v>
      </c>
      <c r="L76" s="119"/>
    </row>
    <row r="77" spans="1:12" ht="27" customHeight="1">
      <c r="A77" s="127" t="s">
        <v>97</v>
      </c>
      <c r="B77" s="159" t="s">
        <v>95</v>
      </c>
      <c r="C77" s="133" t="s">
        <v>18</v>
      </c>
      <c r="D77" s="17" t="s">
        <v>37</v>
      </c>
      <c r="E77" s="17" t="s">
        <v>44</v>
      </c>
      <c r="F77" s="17" t="s">
        <v>96</v>
      </c>
      <c r="G77" s="18">
        <v>111</v>
      </c>
      <c r="H77" s="80">
        <v>473.03</v>
      </c>
      <c r="I77" s="80">
        <v>0</v>
      </c>
      <c r="J77" s="80">
        <v>0</v>
      </c>
      <c r="K77" s="72">
        <f t="shared" si="4"/>
        <v>473.03</v>
      </c>
      <c r="L77" s="126"/>
    </row>
    <row r="78" spans="1:12" ht="27" customHeight="1">
      <c r="A78" s="128"/>
      <c r="B78" s="166"/>
      <c r="C78" s="134"/>
      <c r="D78" s="6" t="s">
        <v>37</v>
      </c>
      <c r="E78" s="6" t="s">
        <v>44</v>
      </c>
      <c r="F78" s="6" t="s">
        <v>96</v>
      </c>
      <c r="G78" s="3">
        <v>611</v>
      </c>
      <c r="H78" s="82">
        <v>2270</v>
      </c>
      <c r="I78" s="82">
        <v>0</v>
      </c>
      <c r="J78" s="82">
        <v>0</v>
      </c>
      <c r="K78" s="75">
        <f t="shared" si="4"/>
        <v>2270</v>
      </c>
      <c r="L78" s="126"/>
    </row>
    <row r="79" spans="1:12" ht="27" customHeight="1" thickBot="1">
      <c r="A79" s="129"/>
      <c r="B79" s="160"/>
      <c r="C79" s="135"/>
      <c r="D79" s="19" t="s">
        <v>37</v>
      </c>
      <c r="E79" s="19" t="s">
        <v>44</v>
      </c>
      <c r="F79" s="19" t="s">
        <v>96</v>
      </c>
      <c r="G79" s="20">
        <v>621</v>
      </c>
      <c r="H79" s="84">
        <v>480</v>
      </c>
      <c r="I79" s="84">
        <v>0</v>
      </c>
      <c r="J79" s="84">
        <v>0</v>
      </c>
      <c r="K79" s="104">
        <f t="shared" si="4"/>
        <v>480</v>
      </c>
      <c r="L79" s="126"/>
    </row>
    <row r="80" spans="1:12">
      <c r="A80" s="177" t="s">
        <v>14</v>
      </c>
      <c r="B80" s="177"/>
      <c r="C80" s="177"/>
      <c r="D80" s="28"/>
      <c r="E80" s="28"/>
      <c r="F80" s="28"/>
      <c r="G80" s="28"/>
      <c r="H80" s="101">
        <f>SUM(H55:H79)</f>
        <v>247786.13871999999</v>
      </c>
      <c r="I80" s="101">
        <f t="shared" ref="I80:K80" si="8">SUM(I55:I79)</f>
        <v>253488.3</v>
      </c>
      <c r="J80" s="101">
        <f t="shared" si="8"/>
        <v>253588.3</v>
      </c>
      <c r="K80" s="101">
        <f t="shared" si="8"/>
        <v>754862.73872000014</v>
      </c>
      <c r="L80" s="40"/>
    </row>
    <row r="81" spans="1:12" ht="15.75" thickBot="1">
      <c r="A81" s="142" t="s">
        <v>65</v>
      </c>
      <c r="B81" s="142"/>
      <c r="C81" s="142"/>
      <c r="D81" s="142"/>
      <c r="E81" s="142"/>
      <c r="F81" s="142"/>
      <c r="G81" s="142"/>
      <c r="H81" s="142"/>
      <c r="I81" s="142"/>
      <c r="J81" s="142"/>
      <c r="K81" s="142"/>
      <c r="L81" s="143"/>
    </row>
    <row r="82" spans="1:12" ht="24" customHeight="1">
      <c r="A82" s="127" t="s">
        <v>34</v>
      </c>
      <c r="B82" s="144" t="s">
        <v>52</v>
      </c>
      <c r="C82" s="133" t="s">
        <v>18</v>
      </c>
      <c r="D82" s="17" t="s">
        <v>37</v>
      </c>
      <c r="E82" s="22" t="s">
        <v>53</v>
      </c>
      <c r="F82" s="22" t="s">
        <v>53</v>
      </c>
      <c r="G82" s="22" t="s">
        <v>53</v>
      </c>
      <c r="H82" s="37">
        <v>0</v>
      </c>
      <c r="I82" s="37">
        <v>0</v>
      </c>
      <c r="J82" s="37">
        <v>0</v>
      </c>
      <c r="K82" s="43">
        <f t="shared" ref="K82:K86" si="9">SUM(H82:J82)</f>
        <v>0</v>
      </c>
      <c r="L82" s="178" t="s">
        <v>49</v>
      </c>
    </row>
    <row r="83" spans="1:12" ht="24" customHeight="1">
      <c r="A83" s="128"/>
      <c r="B83" s="145"/>
      <c r="C83" s="134"/>
      <c r="D83" s="6" t="s">
        <v>37</v>
      </c>
      <c r="E83" s="24" t="s">
        <v>53</v>
      </c>
      <c r="F83" s="24" t="s">
        <v>53</v>
      </c>
      <c r="G83" s="24" t="s">
        <v>53</v>
      </c>
      <c r="H83" s="38">
        <v>0</v>
      </c>
      <c r="I83" s="38">
        <v>0</v>
      </c>
      <c r="J83" s="38">
        <v>0</v>
      </c>
      <c r="K83" s="44">
        <f t="shared" si="9"/>
        <v>0</v>
      </c>
      <c r="L83" s="178"/>
    </row>
    <row r="84" spans="1:12" ht="24" customHeight="1">
      <c r="A84" s="128"/>
      <c r="B84" s="145"/>
      <c r="C84" s="134"/>
      <c r="D84" s="6" t="s">
        <v>37</v>
      </c>
      <c r="E84" s="24" t="s">
        <v>53</v>
      </c>
      <c r="F84" s="24" t="s">
        <v>53</v>
      </c>
      <c r="G84" s="24" t="s">
        <v>53</v>
      </c>
      <c r="H84" s="38">
        <v>0</v>
      </c>
      <c r="I84" s="38">
        <v>0</v>
      </c>
      <c r="J84" s="38">
        <v>0</v>
      </c>
      <c r="K84" s="44">
        <f t="shared" si="9"/>
        <v>0</v>
      </c>
      <c r="L84" s="178"/>
    </row>
    <row r="85" spans="1:12" ht="24" customHeight="1" thickBot="1">
      <c r="A85" s="129"/>
      <c r="B85" s="147"/>
      <c r="C85" s="135"/>
      <c r="D85" s="19" t="s">
        <v>37</v>
      </c>
      <c r="E85" s="25" t="s">
        <v>53</v>
      </c>
      <c r="F85" s="25" t="s">
        <v>53</v>
      </c>
      <c r="G85" s="25" t="s">
        <v>53</v>
      </c>
      <c r="H85" s="39">
        <v>0</v>
      </c>
      <c r="I85" s="39">
        <v>0</v>
      </c>
      <c r="J85" s="39">
        <v>0</v>
      </c>
      <c r="K85" s="45">
        <f t="shared" si="9"/>
        <v>0</v>
      </c>
      <c r="L85" s="178"/>
    </row>
    <row r="86" spans="1:12">
      <c r="A86" s="168" t="s">
        <v>15</v>
      </c>
      <c r="B86" s="168"/>
      <c r="C86" s="168"/>
      <c r="D86" s="28"/>
      <c r="E86" s="28"/>
      <c r="F86" s="28"/>
      <c r="G86" s="28"/>
      <c r="H86" s="42">
        <f>SUM(H82:H85)</f>
        <v>0</v>
      </c>
      <c r="I86" s="42">
        <f>SUM(I82:I85)</f>
        <v>0</v>
      </c>
      <c r="J86" s="42">
        <f>SUM(J82:J85)</f>
        <v>0</v>
      </c>
      <c r="K86" s="42">
        <f t="shared" si="9"/>
        <v>0</v>
      </c>
      <c r="L86" s="179"/>
    </row>
    <row r="87" spans="1:12" ht="15.75" thickBot="1">
      <c r="A87" s="142" t="s">
        <v>66</v>
      </c>
      <c r="B87" s="142"/>
      <c r="C87" s="142"/>
      <c r="D87" s="142"/>
      <c r="E87" s="142"/>
      <c r="F87" s="142"/>
      <c r="G87" s="142"/>
      <c r="H87" s="142"/>
      <c r="I87" s="142"/>
      <c r="J87" s="142"/>
      <c r="K87" s="142"/>
      <c r="L87" s="142"/>
    </row>
    <row r="88" spans="1:12" ht="42" customHeight="1">
      <c r="A88" s="127" t="s">
        <v>35</v>
      </c>
      <c r="B88" s="159" t="s">
        <v>99</v>
      </c>
      <c r="C88" s="31" t="s">
        <v>18</v>
      </c>
      <c r="D88" s="17" t="s">
        <v>37</v>
      </c>
      <c r="E88" s="17" t="s">
        <v>47</v>
      </c>
      <c r="F88" s="17" t="s">
        <v>100</v>
      </c>
      <c r="G88" s="18">
        <v>244</v>
      </c>
      <c r="H88" s="80">
        <v>1.6706700000000001</v>
      </c>
      <c r="I88" s="80">
        <v>0</v>
      </c>
      <c r="J88" s="80">
        <v>0</v>
      </c>
      <c r="K88" s="81">
        <f t="shared" ref="K88:K92" si="10">SUM(H88:J88)</f>
        <v>1.6706700000000001</v>
      </c>
      <c r="L88" s="170" t="s">
        <v>40</v>
      </c>
    </row>
    <row r="89" spans="1:12" ht="28.5" customHeight="1">
      <c r="A89" s="128"/>
      <c r="B89" s="166"/>
      <c r="C89" s="134" t="s">
        <v>58</v>
      </c>
      <c r="D89" s="6" t="s">
        <v>78</v>
      </c>
      <c r="E89" s="24" t="s">
        <v>53</v>
      </c>
      <c r="F89" s="24" t="s">
        <v>53</v>
      </c>
      <c r="G89" s="24" t="s">
        <v>53</v>
      </c>
      <c r="H89" s="82">
        <v>0</v>
      </c>
      <c r="I89" s="82">
        <v>0</v>
      </c>
      <c r="J89" s="82">
        <v>0</v>
      </c>
      <c r="K89" s="83">
        <f t="shared" si="10"/>
        <v>0</v>
      </c>
      <c r="L89" s="170"/>
    </row>
    <row r="90" spans="1:12" ht="22.5" customHeight="1" thickBot="1">
      <c r="A90" s="129"/>
      <c r="B90" s="167"/>
      <c r="C90" s="135"/>
      <c r="D90" s="19" t="s">
        <v>78</v>
      </c>
      <c r="E90" s="25" t="s">
        <v>53</v>
      </c>
      <c r="F90" s="25" t="s">
        <v>53</v>
      </c>
      <c r="G90" s="25" t="s">
        <v>53</v>
      </c>
      <c r="H90" s="84">
        <v>0</v>
      </c>
      <c r="I90" s="84">
        <v>0</v>
      </c>
      <c r="J90" s="84">
        <v>0</v>
      </c>
      <c r="K90" s="85">
        <f t="shared" si="10"/>
        <v>0</v>
      </c>
      <c r="L90" s="170"/>
    </row>
    <row r="91" spans="1:12" ht="26.25" customHeight="1">
      <c r="A91" s="127" t="s">
        <v>67</v>
      </c>
      <c r="B91" s="159" t="s">
        <v>98</v>
      </c>
      <c r="C91" s="133" t="s">
        <v>18</v>
      </c>
      <c r="D91" s="17" t="s">
        <v>37</v>
      </c>
      <c r="E91" s="17" t="s">
        <v>47</v>
      </c>
      <c r="F91" s="17" t="s">
        <v>77</v>
      </c>
      <c r="G91" s="18">
        <v>244</v>
      </c>
      <c r="H91" s="80">
        <v>125.294</v>
      </c>
      <c r="I91" s="80">
        <v>134.6</v>
      </c>
      <c r="J91" s="80">
        <v>134.6</v>
      </c>
      <c r="K91" s="72">
        <f t="shared" si="10"/>
        <v>394.49400000000003</v>
      </c>
      <c r="L91" s="170"/>
    </row>
    <row r="92" spans="1:12" ht="27.75" customHeight="1">
      <c r="A92" s="128"/>
      <c r="B92" s="166"/>
      <c r="C92" s="134"/>
      <c r="D92" s="6" t="s">
        <v>37</v>
      </c>
      <c r="E92" s="6" t="s">
        <v>47</v>
      </c>
      <c r="F92" s="6" t="s">
        <v>77</v>
      </c>
      <c r="G92" s="3">
        <v>612</v>
      </c>
      <c r="H92" s="82">
        <v>1200.2550000000001</v>
      </c>
      <c r="I92" s="82">
        <v>1167.5999999999999</v>
      </c>
      <c r="J92" s="82">
        <v>1167.5999999999999</v>
      </c>
      <c r="K92" s="75">
        <f t="shared" si="10"/>
        <v>3535.4549999999999</v>
      </c>
      <c r="L92" s="170"/>
    </row>
    <row r="93" spans="1:12" ht="26.25" customHeight="1" thickBot="1">
      <c r="A93" s="155"/>
      <c r="B93" s="167"/>
      <c r="C93" s="157"/>
      <c r="D93" s="33" t="s">
        <v>37</v>
      </c>
      <c r="E93" s="33" t="s">
        <v>47</v>
      </c>
      <c r="F93" s="33" t="s">
        <v>77</v>
      </c>
      <c r="G93" s="57">
        <v>622</v>
      </c>
      <c r="H93" s="93">
        <v>135.68100000000001</v>
      </c>
      <c r="I93" s="94">
        <v>131.5</v>
      </c>
      <c r="J93" s="94">
        <v>131.5</v>
      </c>
      <c r="K93" s="78">
        <f t="shared" ref="K93" si="11">SUM(H93:J93)</f>
        <v>398.68100000000004</v>
      </c>
      <c r="L93" s="170"/>
    </row>
    <row r="94" spans="1:12" ht="120.75" customHeight="1" thickBot="1">
      <c r="A94" s="49" t="s">
        <v>81</v>
      </c>
      <c r="B94" s="50" t="s">
        <v>82</v>
      </c>
      <c r="C94" s="51" t="s">
        <v>58</v>
      </c>
      <c r="D94" s="52" t="s">
        <v>78</v>
      </c>
      <c r="E94" s="26" t="s">
        <v>53</v>
      </c>
      <c r="F94" s="26" t="s">
        <v>53</v>
      </c>
      <c r="G94" s="26" t="s">
        <v>53</v>
      </c>
      <c r="H94" s="53">
        <v>0</v>
      </c>
      <c r="I94" s="53">
        <v>0</v>
      </c>
      <c r="J94" s="53">
        <v>0</v>
      </c>
      <c r="K94" s="54">
        <f t="shared" ref="K94:K97" si="12">SUM(H94:J94)</f>
        <v>0</v>
      </c>
      <c r="L94" s="170"/>
    </row>
    <row r="95" spans="1:12" ht="76.5" customHeight="1" thickBot="1">
      <c r="A95" s="49" t="s">
        <v>83</v>
      </c>
      <c r="B95" s="50" t="s">
        <v>86</v>
      </c>
      <c r="C95" s="51" t="s">
        <v>58</v>
      </c>
      <c r="D95" s="52" t="s">
        <v>78</v>
      </c>
      <c r="E95" s="26" t="s">
        <v>53</v>
      </c>
      <c r="F95" s="26" t="s">
        <v>53</v>
      </c>
      <c r="G95" s="26" t="s">
        <v>53</v>
      </c>
      <c r="H95" s="53">
        <v>0</v>
      </c>
      <c r="I95" s="53">
        <v>0</v>
      </c>
      <c r="J95" s="53">
        <v>0</v>
      </c>
      <c r="K95" s="54">
        <f t="shared" si="12"/>
        <v>0</v>
      </c>
      <c r="L95" s="170"/>
    </row>
    <row r="96" spans="1:12" ht="111" customHeight="1" thickBot="1">
      <c r="A96" s="49" t="s">
        <v>84</v>
      </c>
      <c r="B96" s="55" t="s">
        <v>87</v>
      </c>
      <c r="C96" s="51" t="s">
        <v>58</v>
      </c>
      <c r="D96" s="52" t="s">
        <v>78</v>
      </c>
      <c r="E96" s="26" t="s">
        <v>53</v>
      </c>
      <c r="F96" s="26" t="s">
        <v>53</v>
      </c>
      <c r="G96" s="26" t="s">
        <v>53</v>
      </c>
      <c r="H96" s="53">
        <v>0</v>
      </c>
      <c r="I96" s="53">
        <v>0</v>
      </c>
      <c r="J96" s="53">
        <v>0</v>
      </c>
      <c r="K96" s="54">
        <f t="shared" si="12"/>
        <v>0</v>
      </c>
      <c r="L96" s="170"/>
    </row>
    <row r="97" spans="1:12" ht="125.25" customHeight="1" thickBot="1">
      <c r="A97" s="49" t="s">
        <v>85</v>
      </c>
      <c r="B97" s="50" t="s">
        <v>88</v>
      </c>
      <c r="C97" s="51" t="s">
        <v>58</v>
      </c>
      <c r="D97" s="52" t="s">
        <v>78</v>
      </c>
      <c r="E97" s="26" t="s">
        <v>53</v>
      </c>
      <c r="F97" s="26" t="s">
        <v>53</v>
      </c>
      <c r="G97" s="26" t="s">
        <v>53</v>
      </c>
      <c r="H97" s="53">
        <v>0</v>
      </c>
      <c r="I97" s="53">
        <v>0</v>
      </c>
      <c r="J97" s="53">
        <v>0</v>
      </c>
      <c r="K97" s="54">
        <f t="shared" si="12"/>
        <v>0</v>
      </c>
      <c r="L97" s="170"/>
    </row>
    <row r="98" spans="1:12">
      <c r="A98" s="168" t="s">
        <v>16</v>
      </c>
      <c r="B98" s="168"/>
      <c r="C98" s="168"/>
      <c r="D98" s="28"/>
      <c r="E98" s="28"/>
      <c r="F98" s="28"/>
      <c r="G98" s="28"/>
      <c r="H98" s="101">
        <f>SUM(H88:H93)</f>
        <v>1462.9006700000002</v>
      </c>
      <c r="I98" s="101">
        <f>SUM(I88:I97)</f>
        <v>1433.6999999999998</v>
      </c>
      <c r="J98" s="101">
        <f>SUM(J88:J97)</f>
        <v>1433.6999999999998</v>
      </c>
      <c r="K98" s="101">
        <f>SUM(K88:K93)</f>
        <v>4330.3006700000005</v>
      </c>
      <c r="L98" s="166"/>
    </row>
    <row r="99" spans="1:12" ht="15.75" thickBot="1">
      <c r="A99" s="142" t="s">
        <v>68</v>
      </c>
      <c r="B99" s="142"/>
      <c r="C99" s="142"/>
      <c r="D99" s="142"/>
      <c r="E99" s="142"/>
      <c r="F99" s="142"/>
      <c r="G99" s="142"/>
      <c r="H99" s="142"/>
      <c r="I99" s="142"/>
      <c r="J99" s="142"/>
      <c r="K99" s="142"/>
      <c r="L99" s="143"/>
    </row>
    <row r="100" spans="1:12" ht="15" customHeight="1">
      <c r="A100" s="127" t="s">
        <v>36</v>
      </c>
      <c r="B100" s="144" t="s">
        <v>52</v>
      </c>
      <c r="C100" s="133" t="s">
        <v>18</v>
      </c>
      <c r="D100" s="17" t="s">
        <v>37</v>
      </c>
      <c r="E100" s="23" t="s">
        <v>53</v>
      </c>
      <c r="F100" s="23" t="s">
        <v>53</v>
      </c>
      <c r="G100" s="23" t="s">
        <v>53</v>
      </c>
      <c r="H100" s="37">
        <v>0</v>
      </c>
      <c r="I100" s="37">
        <v>0</v>
      </c>
      <c r="J100" s="37">
        <v>0</v>
      </c>
      <c r="K100" s="46">
        <f t="shared" ref="K100:K106" si="13">SUM(H100:J100)</f>
        <v>0</v>
      </c>
      <c r="L100" s="170" t="s">
        <v>50</v>
      </c>
    </row>
    <row r="101" spans="1:12" ht="15" customHeight="1">
      <c r="A101" s="128"/>
      <c r="B101" s="145"/>
      <c r="C101" s="134"/>
      <c r="D101" s="6" t="s">
        <v>37</v>
      </c>
      <c r="E101" s="27" t="s">
        <v>53</v>
      </c>
      <c r="F101" s="27" t="s">
        <v>53</v>
      </c>
      <c r="G101" s="27" t="s">
        <v>53</v>
      </c>
      <c r="H101" s="38">
        <v>0</v>
      </c>
      <c r="I101" s="38">
        <v>0</v>
      </c>
      <c r="J101" s="38">
        <v>0</v>
      </c>
      <c r="K101" s="47">
        <f t="shared" si="13"/>
        <v>0</v>
      </c>
      <c r="L101" s="170"/>
    </row>
    <row r="102" spans="1:12" ht="15" customHeight="1">
      <c r="A102" s="128"/>
      <c r="B102" s="145"/>
      <c r="C102" s="134"/>
      <c r="D102" s="6" t="s">
        <v>37</v>
      </c>
      <c r="E102" s="27" t="s">
        <v>53</v>
      </c>
      <c r="F102" s="27" t="s">
        <v>53</v>
      </c>
      <c r="G102" s="27" t="s">
        <v>53</v>
      </c>
      <c r="H102" s="38">
        <v>0</v>
      </c>
      <c r="I102" s="38">
        <v>0</v>
      </c>
      <c r="J102" s="38">
        <v>0</v>
      </c>
      <c r="K102" s="47">
        <f t="shared" si="13"/>
        <v>0</v>
      </c>
      <c r="L102" s="170"/>
    </row>
    <row r="103" spans="1:12" ht="15" customHeight="1">
      <c r="A103" s="128"/>
      <c r="B103" s="145"/>
      <c r="C103" s="134"/>
      <c r="D103" s="6" t="s">
        <v>37</v>
      </c>
      <c r="E103" s="27" t="s">
        <v>53</v>
      </c>
      <c r="F103" s="27" t="s">
        <v>53</v>
      </c>
      <c r="G103" s="27" t="s">
        <v>53</v>
      </c>
      <c r="H103" s="38">
        <v>0</v>
      </c>
      <c r="I103" s="38">
        <v>0</v>
      </c>
      <c r="J103" s="38">
        <v>0</v>
      </c>
      <c r="K103" s="47">
        <f t="shared" si="13"/>
        <v>0</v>
      </c>
      <c r="L103" s="170"/>
    </row>
    <row r="104" spans="1:12" ht="15" customHeight="1">
      <c r="A104" s="128"/>
      <c r="B104" s="145"/>
      <c r="C104" s="134"/>
      <c r="D104" s="6" t="s">
        <v>37</v>
      </c>
      <c r="E104" s="27" t="s">
        <v>53</v>
      </c>
      <c r="F104" s="27" t="s">
        <v>53</v>
      </c>
      <c r="G104" s="27" t="s">
        <v>53</v>
      </c>
      <c r="H104" s="38">
        <v>0</v>
      </c>
      <c r="I104" s="38">
        <v>0</v>
      </c>
      <c r="J104" s="38">
        <v>0</v>
      </c>
      <c r="K104" s="47">
        <f t="shared" si="13"/>
        <v>0</v>
      </c>
      <c r="L104" s="170"/>
    </row>
    <row r="105" spans="1:12" ht="15" customHeight="1">
      <c r="A105" s="128"/>
      <c r="B105" s="145"/>
      <c r="C105" s="134"/>
      <c r="D105" s="6" t="s">
        <v>37</v>
      </c>
      <c r="E105" s="27" t="s">
        <v>53</v>
      </c>
      <c r="F105" s="27" t="s">
        <v>53</v>
      </c>
      <c r="G105" s="27" t="s">
        <v>53</v>
      </c>
      <c r="H105" s="38">
        <v>0</v>
      </c>
      <c r="I105" s="38">
        <v>0</v>
      </c>
      <c r="J105" s="38">
        <v>0</v>
      </c>
      <c r="K105" s="47">
        <f t="shared" si="13"/>
        <v>0</v>
      </c>
      <c r="L105" s="170"/>
    </row>
    <row r="106" spans="1:12" ht="19.5" thickBot="1">
      <c r="A106" s="129"/>
      <c r="B106" s="147"/>
      <c r="C106" s="135"/>
      <c r="D106" s="19" t="s">
        <v>37</v>
      </c>
      <c r="E106" s="29" t="s">
        <v>53</v>
      </c>
      <c r="F106" s="29" t="s">
        <v>53</v>
      </c>
      <c r="G106" s="29" t="s">
        <v>53</v>
      </c>
      <c r="H106" s="39">
        <v>0</v>
      </c>
      <c r="I106" s="39">
        <v>0</v>
      </c>
      <c r="J106" s="39">
        <v>0</v>
      </c>
      <c r="K106" s="48">
        <f t="shared" si="13"/>
        <v>0</v>
      </c>
      <c r="L106" s="170"/>
    </row>
    <row r="107" spans="1:12">
      <c r="A107" s="168" t="s">
        <v>17</v>
      </c>
      <c r="B107" s="168"/>
      <c r="C107" s="168"/>
      <c r="D107" s="28"/>
      <c r="E107" s="28"/>
      <c r="F107" s="28"/>
      <c r="G107" s="28"/>
      <c r="H107" s="42">
        <f>SUM(H100:H106)</f>
        <v>0</v>
      </c>
      <c r="I107" s="42">
        <f>SUM(I100:I106)</f>
        <v>0</v>
      </c>
      <c r="J107" s="42">
        <f>SUM(J100:J106)</f>
        <v>0</v>
      </c>
      <c r="K107" s="42">
        <f t="shared" ref="K107" si="14">SUM(H107:J107)</f>
        <v>0</v>
      </c>
      <c r="L107" s="166"/>
    </row>
    <row r="108" spans="1:12">
      <c r="A108" s="169" t="s">
        <v>19</v>
      </c>
      <c r="B108" s="169"/>
      <c r="C108" s="169"/>
      <c r="D108" s="5"/>
      <c r="E108" s="5"/>
      <c r="F108" s="5"/>
      <c r="G108" s="5"/>
      <c r="H108" s="59">
        <f>H107+H98+H86+H80+H53</f>
        <v>523723.37635999994</v>
      </c>
      <c r="I108" s="59">
        <f>I107+I98+I86+I80+I53</f>
        <v>463738.69999999995</v>
      </c>
      <c r="J108" s="59">
        <f>J107+J98+J86+J80+J53</f>
        <v>463736.19999999995</v>
      </c>
      <c r="K108" s="59">
        <f>K107+K98+K86+K80+K53</f>
        <v>1451198.27636</v>
      </c>
      <c r="L108" s="5"/>
    </row>
    <row r="109" spans="1:12" s="14" customFormat="1">
      <c r="A109" s="11"/>
      <c r="B109" s="11"/>
      <c r="C109" s="11"/>
      <c r="D109" s="12"/>
      <c r="E109" s="12"/>
      <c r="F109" s="12"/>
      <c r="G109" s="12"/>
      <c r="H109" s="13"/>
      <c r="I109" s="13"/>
      <c r="J109" s="13"/>
      <c r="K109" s="13"/>
      <c r="L109" s="12"/>
    </row>
    <row r="110" spans="1:12" s="14" customFormat="1">
      <c r="A110" s="11"/>
      <c r="B110" s="11"/>
      <c r="C110" s="11"/>
      <c r="D110" s="12"/>
      <c r="E110" s="12"/>
      <c r="F110" s="12"/>
      <c r="G110" s="12"/>
      <c r="H110" s="13"/>
      <c r="I110" s="13"/>
      <c r="J110" s="13"/>
      <c r="K110" s="13"/>
      <c r="L110" s="12"/>
    </row>
  </sheetData>
  <mergeCells count="90">
    <mergeCell ref="H32:H33"/>
    <mergeCell ref="I32:I33"/>
    <mergeCell ref="J32:J33"/>
    <mergeCell ref="K32:K33"/>
    <mergeCell ref="D32:D33"/>
    <mergeCell ref="E32:E33"/>
    <mergeCell ref="F32:F33"/>
    <mergeCell ref="G32:G33"/>
    <mergeCell ref="C55:C62"/>
    <mergeCell ref="C63:C69"/>
    <mergeCell ref="L55:L69"/>
    <mergeCell ref="A80:C80"/>
    <mergeCell ref="L82:L86"/>
    <mergeCell ref="C73:C75"/>
    <mergeCell ref="L73:L75"/>
    <mergeCell ref="A86:C86"/>
    <mergeCell ref="B82:B85"/>
    <mergeCell ref="A82:A85"/>
    <mergeCell ref="C82:C85"/>
    <mergeCell ref="A81:L81"/>
    <mergeCell ref="A77:A79"/>
    <mergeCell ref="B77:B79"/>
    <mergeCell ref="C77:C79"/>
    <mergeCell ref="B73:B75"/>
    <mergeCell ref="A73:A75"/>
    <mergeCell ref="A11:A12"/>
    <mergeCell ref="A14:L14"/>
    <mergeCell ref="A15:L15"/>
    <mergeCell ref="A9:L9"/>
    <mergeCell ref="A53:C53"/>
    <mergeCell ref="L16:L53"/>
    <mergeCell ref="B44:B48"/>
    <mergeCell ref="A44:A48"/>
    <mergeCell ref="B16:B22"/>
    <mergeCell ref="A16:A22"/>
    <mergeCell ref="C16:C22"/>
    <mergeCell ref="C44:C48"/>
    <mergeCell ref="B41:B43"/>
    <mergeCell ref="A41:A43"/>
    <mergeCell ref="C41:C43"/>
    <mergeCell ref="I4:L4"/>
    <mergeCell ref="L11:L12"/>
    <mergeCell ref="B11:B12"/>
    <mergeCell ref="C11:C12"/>
    <mergeCell ref="D11:G11"/>
    <mergeCell ref="H11:K11"/>
    <mergeCell ref="I5:L5"/>
    <mergeCell ref="I6:L6"/>
    <mergeCell ref="I7:L7"/>
    <mergeCell ref="A107:C107"/>
    <mergeCell ref="A108:C108"/>
    <mergeCell ref="L100:L107"/>
    <mergeCell ref="A87:L87"/>
    <mergeCell ref="A98:C98"/>
    <mergeCell ref="A99:L99"/>
    <mergeCell ref="B100:B106"/>
    <mergeCell ref="A100:A106"/>
    <mergeCell ref="C100:C106"/>
    <mergeCell ref="B91:B93"/>
    <mergeCell ref="A91:A93"/>
    <mergeCell ref="B88:B90"/>
    <mergeCell ref="A88:A90"/>
    <mergeCell ref="C91:C93"/>
    <mergeCell ref="C89:C90"/>
    <mergeCell ref="L88:L98"/>
    <mergeCell ref="A23:A30"/>
    <mergeCell ref="C23:C30"/>
    <mergeCell ref="B35:B37"/>
    <mergeCell ref="A35:A37"/>
    <mergeCell ref="B31:B34"/>
    <mergeCell ref="A31:A34"/>
    <mergeCell ref="C35:C37"/>
    <mergeCell ref="C32:C34"/>
    <mergeCell ref="B23:B30"/>
    <mergeCell ref="L70:L72"/>
    <mergeCell ref="L77:L79"/>
    <mergeCell ref="A38:A40"/>
    <mergeCell ref="B38:B40"/>
    <mergeCell ref="C38:C40"/>
    <mergeCell ref="A70:A72"/>
    <mergeCell ref="B70:B72"/>
    <mergeCell ref="C70:C72"/>
    <mergeCell ref="A50:A52"/>
    <mergeCell ref="B50:B52"/>
    <mergeCell ref="C50:C52"/>
    <mergeCell ref="A54:L54"/>
    <mergeCell ref="B55:B62"/>
    <mergeCell ref="B63:B69"/>
    <mergeCell ref="A55:A62"/>
    <mergeCell ref="A63:A69"/>
  </mergeCells>
  <pageMargins left="0.31496062992125984" right="0" top="0.35433070866141736" bottom="0" header="0.31496062992125984" footer="0.31496062992125984"/>
  <pageSetup paperSize="9" scale="8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мероприятия (подпрогр.)</vt:lpstr>
      <vt:lpstr>'мероприятия (подпрогр.)'!Заголовки_для_печати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2014-05-13T08:52:31Z</dcterms:modified>
</cp:coreProperties>
</file>